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4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en_skoroszyt" defaultThemeVersion="164011"/>
  <mc:AlternateContent xmlns:mc="http://schemas.openxmlformats.org/markup-compatibility/2006">
    <mc:Choice Requires="x15">
      <x15ac:absPath xmlns:x15ac="http://schemas.microsoft.com/office/spreadsheetml/2010/11/ac" url="C:\!PanD\Akademia 2018\Emisja\"/>
    </mc:Choice>
  </mc:AlternateContent>
  <bookViews>
    <workbookView xWindow="0" yWindow="0" windowWidth="20490" windowHeight="7770" activeTab="2"/>
  </bookViews>
  <sheets>
    <sheet name="Wskaźniki emisji" sheetId="1" r:id="rId1"/>
    <sheet name="Emisja na budynek" sheetId="2" state="hidden" r:id="rId2"/>
    <sheet name="Wykresy" sheetId="3" r:id="rId3"/>
    <sheet name="Analiza" sheetId="4" r:id="rId4"/>
  </sheets>
  <definedNames>
    <definedName name="emisja">'Emisja na budynek'!$B$23:$K$32</definedName>
    <definedName name="emisja2">'Emisja na budynek'!$B$22:$K$32</definedName>
    <definedName name="_xlnm.Print_Area" localSheetId="3">Analiza!$B$2:$L$50</definedName>
    <definedName name="_xlnm.Print_Area" localSheetId="2">Wykresy!$B$2:$P$143</definedName>
    <definedName name="zrodla_ciepla">'Emisja na budynek'!$D$22:$K$22</definedName>
    <definedName name="zrodlo">'Emisja na budynek'!$D$23:$K$24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1" i="1" l="1"/>
  <c r="M15" i="1"/>
  <c r="O11" i="1"/>
  <c r="C42" i="4"/>
  <c r="H18" i="4"/>
  <c r="L11" i="1"/>
  <c r="K11" i="1"/>
  <c r="K15" i="1"/>
  <c r="L15" i="1"/>
  <c r="J8" i="4"/>
  <c r="E35" i="2" l="1"/>
  <c r="D35" i="2"/>
  <c r="G11" i="4"/>
  <c r="K8" i="4" s="1"/>
  <c r="C4" i="2"/>
  <c r="G138" i="3" s="1"/>
  <c r="C3" i="2"/>
  <c r="G137" i="3" s="1"/>
  <c r="C2" i="2"/>
  <c r="G136" i="3" s="1"/>
  <c r="G12" i="4"/>
  <c r="C7" i="2" s="1"/>
  <c r="G140" i="3" s="1"/>
  <c r="K22" i="2"/>
  <c r="J22" i="2"/>
  <c r="I22" i="2"/>
  <c r="H22" i="2"/>
  <c r="G22" i="2"/>
  <c r="F22" i="2"/>
  <c r="E22" i="2"/>
  <c r="D22" i="2"/>
  <c r="K25" i="2"/>
  <c r="J25" i="2"/>
  <c r="G42" i="1"/>
  <c r="G45" i="1"/>
  <c r="L14" i="1"/>
  <c r="L13" i="1"/>
  <c r="E47" i="1"/>
  <c r="G47" i="1" s="1"/>
  <c r="E46" i="1"/>
  <c r="G43" i="1"/>
  <c r="G44" i="1"/>
  <c r="G46" i="1"/>
  <c r="P12" i="1"/>
  <c r="P13" i="1"/>
  <c r="P14" i="1"/>
  <c r="P15" i="1"/>
  <c r="P16" i="1"/>
  <c r="P11" i="1"/>
  <c r="M13" i="1"/>
  <c r="D6" i="1"/>
  <c r="L16" i="1" s="1"/>
  <c r="H7" i="1"/>
  <c r="O14" i="1" s="1"/>
  <c r="G6" i="1"/>
  <c r="N12" i="1" s="1"/>
  <c r="F6" i="1"/>
  <c r="M14" i="1" s="1"/>
  <c r="G13" i="4" l="1"/>
  <c r="C8" i="2" s="1"/>
  <c r="F19" i="2" s="1"/>
  <c r="F31" i="2" s="1"/>
  <c r="C6" i="2"/>
  <c r="G139" i="3" s="1"/>
  <c r="O16" i="1"/>
  <c r="O13" i="1"/>
  <c r="L12" i="1"/>
  <c r="N14" i="1"/>
  <c r="M11" i="1"/>
  <c r="O12" i="1"/>
  <c r="N15" i="1"/>
  <c r="O15" i="1"/>
  <c r="K13" i="1"/>
  <c r="K16" i="1"/>
  <c r="K12" i="1"/>
  <c r="M16" i="1"/>
  <c r="M12" i="1"/>
  <c r="N13" i="1"/>
  <c r="K14" i="1"/>
  <c r="N16" i="1"/>
  <c r="D18" i="2" l="1"/>
  <c r="D30" i="2" s="1"/>
  <c r="H19" i="2"/>
  <c r="H31" i="2" s="1"/>
  <c r="G18" i="2"/>
  <c r="G30" i="2" s="1"/>
  <c r="I15" i="2"/>
  <c r="I27" i="2" s="1"/>
  <c r="I16" i="2"/>
  <c r="I28" i="2" s="1"/>
  <c r="D20" i="2"/>
  <c r="D32" i="2" s="1"/>
  <c r="G19" i="2"/>
  <c r="G31" i="2" s="1"/>
  <c r="H18" i="2"/>
  <c r="H30" i="2" s="1"/>
  <c r="F16" i="2"/>
  <c r="F28" i="2" s="1"/>
  <c r="E19" i="2"/>
  <c r="E31" i="2" s="1"/>
  <c r="G15" i="2"/>
  <c r="G27" i="2" s="1"/>
  <c r="G16" i="2"/>
  <c r="G28" i="2" s="1"/>
  <c r="E20" i="2"/>
  <c r="E32" i="2" s="1"/>
  <c r="F20" i="2"/>
  <c r="F32" i="2" s="1"/>
  <c r="F15" i="2"/>
  <c r="F27" i="2" s="1"/>
  <c r="G141" i="3"/>
  <c r="K16" i="2"/>
  <c r="K28" i="2" s="1"/>
  <c r="K20" i="2"/>
  <c r="K32" i="2" s="1"/>
  <c r="J18" i="2"/>
  <c r="J30" i="2" s="1"/>
  <c r="K14" i="2"/>
  <c r="G14" i="2"/>
  <c r="I20" i="2"/>
  <c r="I32" i="2" s="1"/>
  <c r="K17" i="2"/>
  <c r="K29" i="2" s="1"/>
  <c r="K15" i="2"/>
  <c r="K27" i="2" s="1"/>
  <c r="J19" i="2"/>
  <c r="J31" i="2" s="1"/>
  <c r="J14" i="2"/>
  <c r="F14" i="2"/>
  <c r="K18" i="2"/>
  <c r="K30" i="2" s="1"/>
  <c r="J16" i="2"/>
  <c r="J28" i="2" s="1"/>
  <c r="J20" i="2"/>
  <c r="J32" i="2" s="1"/>
  <c r="I14" i="2"/>
  <c r="E14" i="2"/>
  <c r="H15" i="2"/>
  <c r="H27" i="2" s="1"/>
  <c r="K19" i="2"/>
  <c r="K31" i="2" s="1"/>
  <c r="J17" i="2"/>
  <c r="J29" i="2" s="1"/>
  <c r="J15" i="2"/>
  <c r="J27" i="2" s="1"/>
  <c r="H14" i="2"/>
  <c r="D14" i="2"/>
  <c r="G17" i="2"/>
  <c r="G29" i="2" s="1"/>
  <c r="E18" i="2"/>
  <c r="E30" i="2" s="1"/>
  <c r="D17" i="2"/>
  <c r="D29" i="2" s="1"/>
  <c r="E15" i="2"/>
  <c r="E27" i="2" s="1"/>
  <c r="D19" i="2"/>
  <c r="D31" i="2" s="1"/>
  <c r="H17" i="2"/>
  <c r="H29" i="2" s="1"/>
  <c r="H20" i="2"/>
  <c r="H32" i="2" s="1"/>
  <c r="I18" i="2"/>
  <c r="I30" i="2" s="1"/>
  <c r="I19" i="2"/>
  <c r="I31" i="2" s="1"/>
  <c r="G20" i="2"/>
  <c r="G32" i="2" s="1"/>
  <c r="E17" i="2"/>
  <c r="E29" i="2" s="1"/>
  <c r="D38" i="2" s="1"/>
  <c r="D16" i="2"/>
  <c r="D28" i="2" s="1"/>
  <c r="D15" i="2"/>
  <c r="D27" i="2" s="1"/>
  <c r="H16" i="2"/>
  <c r="H28" i="2" s="1"/>
  <c r="E16" i="2"/>
  <c r="E28" i="2" s="1"/>
  <c r="I17" i="2"/>
  <c r="I29" i="2" s="1"/>
  <c r="F17" i="2"/>
  <c r="F29" i="2" s="1"/>
  <c r="F18" i="2"/>
  <c r="F30" i="2" s="1"/>
  <c r="D36" i="2" l="1"/>
  <c r="D40" i="2"/>
  <c r="D37" i="2"/>
  <c r="D41" i="2"/>
  <c r="E41" i="2"/>
  <c r="D39" i="2"/>
  <c r="E37" i="2"/>
  <c r="E38" i="2"/>
  <c r="F38" i="2" s="1"/>
  <c r="E36" i="2"/>
  <c r="E40" i="2"/>
  <c r="E39" i="2"/>
  <c r="F36" i="2" l="1"/>
  <c r="F40" i="2"/>
  <c r="F39" i="2"/>
  <c r="F41" i="2"/>
  <c r="F37" i="2"/>
</calcChain>
</file>

<file path=xl/sharedStrings.xml><?xml version="1.0" encoding="utf-8"?>
<sst xmlns="http://schemas.openxmlformats.org/spreadsheetml/2006/main" count="241" uniqueCount="108">
  <si>
    <t>Tlenek siarki</t>
  </si>
  <si>
    <t>SOx/SO2</t>
  </si>
  <si>
    <t>Tlenek azotu</t>
  </si>
  <si>
    <t>NOx/NO2</t>
  </si>
  <si>
    <t>Tlenek węgla</t>
  </si>
  <si>
    <t>CO</t>
  </si>
  <si>
    <t>Dwutlenek węgla</t>
  </si>
  <si>
    <t>CO2</t>
  </si>
  <si>
    <t>Pył zawieszony całkowity</t>
  </si>
  <si>
    <t>TSP</t>
  </si>
  <si>
    <t>Drewno</t>
  </si>
  <si>
    <t>Olej opałowy</t>
  </si>
  <si>
    <t>Gaz ziemny</t>
  </si>
  <si>
    <t>[g/Mg]</t>
  </si>
  <si>
    <t>[g/m3]</t>
  </si>
  <si>
    <t>Propan</t>
  </si>
  <si>
    <t>[g/GJ]</t>
  </si>
  <si>
    <t>Krajowy Ośrodek Bilansowania i Zarządzania Emisjami, Warszawa 01.2015</t>
  </si>
  <si>
    <t>E - emisja substancji</t>
  </si>
  <si>
    <t>B - zużycie paliwa</t>
  </si>
  <si>
    <t>W - wskźnik emisji na jednostkę zużytego paliwa</t>
  </si>
  <si>
    <t>E = B x W</t>
  </si>
  <si>
    <t>E = B x Wo x W</t>
  </si>
  <si>
    <t>Wo - wartość opałowa paliwa</t>
  </si>
  <si>
    <t>W - wskźnik emisji na gigadżul energii chemicznej zawartej w paliwie</t>
  </si>
  <si>
    <t>ciąg naturalny</t>
  </si>
  <si>
    <t>Węgiel kamienny</t>
  </si>
  <si>
    <t>ruszt stały</t>
  </si>
  <si>
    <t>lekki</t>
  </si>
  <si>
    <r>
      <rPr>
        <sz val="11"/>
        <color theme="1"/>
        <rFont val="Arial"/>
        <family val="2"/>
        <charset val="238"/>
      </rPr>
      <t>≤</t>
    </r>
    <r>
      <rPr>
        <sz val="9.35"/>
        <color theme="1"/>
        <rFont val="Calibri"/>
        <family val="2"/>
        <charset val="238"/>
      </rPr>
      <t xml:space="preserve"> 500 kW</t>
    </r>
  </si>
  <si>
    <r>
      <rPr>
        <sz val="11"/>
        <color theme="1"/>
        <rFont val="Arial"/>
        <family val="2"/>
        <charset val="238"/>
      </rPr>
      <t>≤</t>
    </r>
    <r>
      <rPr>
        <sz val="9.35"/>
        <color theme="1"/>
        <rFont val="Calibri"/>
        <family val="2"/>
        <charset val="238"/>
      </rPr>
      <t xml:space="preserve"> 1000 kW</t>
    </r>
  </si>
  <si>
    <t>Benzo(a)piren</t>
  </si>
  <si>
    <t>http://www.gios.gov.pl/images/dokumenty/prtr/Poradnik_metodyczny_w_zakresie_PRTR_dla_Instalacji_spalania_paliw.pdf</t>
  </si>
  <si>
    <r>
      <t xml:space="preserve">16000 x </t>
    </r>
    <r>
      <rPr>
        <sz val="11"/>
        <color rgb="FFFF0000"/>
        <rFont val="Calibri"/>
        <family val="2"/>
        <charset val="238"/>
        <scheme val="minor"/>
      </rPr>
      <t>s</t>
    </r>
  </si>
  <si>
    <r>
      <rPr>
        <i/>
        <sz val="11"/>
        <color theme="9"/>
        <rFont val="Calibri"/>
        <family val="2"/>
        <charset val="238"/>
        <scheme val="minor"/>
      </rPr>
      <t xml:space="preserve">A </t>
    </r>
    <r>
      <rPr>
        <i/>
        <sz val="11"/>
        <color theme="1"/>
        <rFont val="Calibri"/>
        <family val="2"/>
        <charset val="238"/>
        <scheme val="minor"/>
      </rPr>
      <t>- zawartość popiołu wyrażona w %</t>
    </r>
  </si>
  <si>
    <r>
      <rPr>
        <i/>
        <sz val="11"/>
        <color theme="8"/>
        <rFont val="Calibri"/>
        <family val="2"/>
        <charset val="238"/>
        <scheme val="minor"/>
      </rPr>
      <t>s(g)</t>
    </r>
    <r>
      <rPr>
        <i/>
        <sz val="11"/>
        <color theme="1"/>
        <rFont val="Calibri"/>
        <family val="2"/>
        <charset val="238"/>
        <scheme val="minor"/>
      </rPr>
      <t xml:space="preserve"> - zawartość siarki całkowitej wyrażona w mg/m3</t>
    </r>
  </si>
  <si>
    <r>
      <rPr>
        <i/>
        <sz val="11"/>
        <color rgb="FFFF0000"/>
        <rFont val="Calibri"/>
        <family val="2"/>
        <charset val="238"/>
        <scheme val="minor"/>
      </rPr>
      <t>s</t>
    </r>
    <r>
      <rPr>
        <i/>
        <sz val="11"/>
        <color theme="1"/>
        <rFont val="Calibri"/>
        <family val="2"/>
        <charset val="238"/>
        <scheme val="minor"/>
      </rPr>
      <t xml:space="preserve"> - zawartość siarki całkowitej wyrażonej w %</t>
    </r>
  </si>
  <si>
    <t>Wskaźniki emisji zanieczyszczeń dla skojarzonej produkcji ciepła i energii</t>
  </si>
  <si>
    <r>
      <t xml:space="preserve">Ogólny wzór służący do obliczania wielkości emisji na podstawie wskaźnika emisji </t>
    </r>
    <r>
      <rPr>
        <b/>
        <sz val="11"/>
        <color rgb="FFFF0000"/>
        <rFont val="Calibri"/>
        <family val="2"/>
        <charset val="238"/>
        <scheme val="minor"/>
      </rPr>
      <t>na energię chemiczną wprowadzoną w paliwie</t>
    </r>
  </si>
  <si>
    <r>
      <t xml:space="preserve">Ogólny wzór służący do obliczania wielkości emisji na podstawie wskaźnika emisji </t>
    </r>
    <r>
      <rPr>
        <b/>
        <sz val="11"/>
        <color rgb="FFFF0000"/>
        <rFont val="Calibri"/>
        <family val="2"/>
        <charset val="238"/>
        <scheme val="minor"/>
      </rPr>
      <t>na jednostkę zużytego paliwa</t>
    </r>
  </si>
  <si>
    <t>Paliwo: węgiel koksujący, energetyczny 29,3 MJ/kg, zawartość siarki w paliwie 3,3%</t>
  </si>
  <si>
    <t>B(a)P</t>
  </si>
  <si>
    <t>[kg/GJ]</t>
  </si>
  <si>
    <t>[g/kWh]</t>
  </si>
  <si>
    <t>Paliwo</t>
  </si>
  <si>
    <t>[kWh/kg]</t>
  </si>
  <si>
    <t>[kWh/m3]</t>
  </si>
  <si>
    <t>Wartość opałowa paliwa</t>
  </si>
  <si>
    <t>Jednostka emisji</t>
  </si>
  <si>
    <t>ciąg sztuczny</t>
  </si>
  <si>
    <t>g/kWh</t>
  </si>
  <si>
    <r>
      <rPr>
        <sz val="11"/>
        <color theme="1"/>
        <rFont val="Arial"/>
        <family val="2"/>
        <charset val="238"/>
      </rPr>
      <t>ƞ</t>
    </r>
    <r>
      <rPr>
        <sz val="9.35"/>
        <color theme="1"/>
        <rFont val="Calibri"/>
        <family val="2"/>
        <charset val="238"/>
      </rPr>
      <t>=50%</t>
    </r>
  </si>
  <si>
    <r>
      <rPr>
        <sz val="11"/>
        <color theme="1"/>
        <rFont val="Arial"/>
        <family val="2"/>
        <charset val="238"/>
      </rPr>
      <t>ƞ</t>
    </r>
    <r>
      <rPr>
        <sz val="9.35"/>
        <color theme="1"/>
        <rFont val="Calibri"/>
        <family val="2"/>
        <charset val="238"/>
      </rPr>
      <t>=85%</t>
    </r>
  </si>
  <si>
    <r>
      <rPr>
        <sz val="11"/>
        <color theme="1"/>
        <rFont val="Arial"/>
        <family val="2"/>
        <charset val="238"/>
      </rPr>
      <t>ƞ</t>
    </r>
    <r>
      <rPr>
        <sz val="9.35"/>
        <color theme="1"/>
        <rFont val="Calibri"/>
        <family val="2"/>
        <charset val="238"/>
      </rPr>
      <t>=91%</t>
    </r>
  </si>
  <si>
    <r>
      <rPr>
        <sz val="11"/>
        <color theme="1"/>
        <rFont val="Arial"/>
        <family val="2"/>
        <charset val="238"/>
      </rPr>
      <t>ƞ</t>
    </r>
    <r>
      <rPr>
        <sz val="9.35"/>
        <color theme="1"/>
        <rFont val="Calibri"/>
        <family val="2"/>
        <charset val="238"/>
      </rPr>
      <t>=94%</t>
    </r>
  </si>
  <si>
    <t>Wielkość budynku</t>
  </si>
  <si>
    <t>Moc obliczeniowa</t>
  </si>
  <si>
    <t>Ilość mieszkańców</t>
  </si>
  <si>
    <t>[m2]</t>
  </si>
  <si>
    <t>[kW]</t>
  </si>
  <si>
    <t>[os]</t>
  </si>
  <si>
    <t>Zapotrzebowanie energii na CO</t>
  </si>
  <si>
    <t>Zapotrzebowanie energii na CWU</t>
  </si>
  <si>
    <t>[kWh/rok]</t>
  </si>
  <si>
    <t>Zapotrzebowanie sumaryczne energii</t>
  </si>
  <si>
    <r>
      <t>16000 x</t>
    </r>
    <r>
      <rPr>
        <sz val="11"/>
        <color rgb="FFFF0000"/>
        <rFont val="Calibri"/>
        <family val="2"/>
        <charset val="238"/>
        <scheme val="minor"/>
      </rPr>
      <t xml:space="preserve"> s</t>
    </r>
  </si>
  <si>
    <r>
      <t xml:space="preserve">1000 x </t>
    </r>
    <r>
      <rPr>
        <sz val="11"/>
        <color rgb="FF92D050"/>
        <rFont val="Calibri"/>
        <family val="2"/>
        <charset val="238"/>
        <scheme val="minor"/>
      </rPr>
      <t>A</t>
    </r>
  </si>
  <si>
    <r>
      <t xml:space="preserve">1500 x </t>
    </r>
    <r>
      <rPr>
        <sz val="11"/>
        <color rgb="FF92D050"/>
        <rFont val="Calibri"/>
        <family val="2"/>
        <charset val="238"/>
        <scheme val="minor"/>
      </rPr>
      <t>A</t>
    </r>
  </si>
  <si>
    <r>
      <t xml:space="preserve">20359,2 x </t>
    </r>
    <r>
      <rPr>
        <sz val="11"/>
        <color rgb="FFC00000"/>
        <rFont val="Calibri"/>
        <family val="2"/>
        <charset val="238"/>
        <scheme val="minor"/>
      </rPr>
      <t>s(o)</t>
    </r>
  </si>
  <si>
    <r>
      <rPr>
        <i/>
        <sz val="11"/>
        <color rgb="FFC00000"/>
        <rFont val="Calibri"/>
        <family val="2"/>
        <charset val="238"/>
        <scheme val="minor"/>
      </rPr>
      <t xml:space="preserve">s(o) </t>
    </r>
    <r>
      <rPr>
        <i/>
        <sz val="11"/>
        <color theme="1"/>
        <rFont val="Calibri"/>
        <family val="2"/>
        <charset val="238"/>
        <scheme val="minor"/>
      </rPr>
      <t>- zawartość siarki całkowitej wyrażonej w %</t>
    </r>
  </si>
  <si>
    <r>
      <t>0,002 x</t>
    </r>
    <r>
      <rPr>
        <sz val="11"/>
        <color theme="4"/>
        <rFont val="Calibri"/>
        <family val="2"/>
        <charset val="238"/>
        <scheme val="minor"/>
      </rPr>
      <t xml:space="preserve"> s(g)</t>
    </r>
  </si>
  <si>
    <r>
      <rPr>
        <i/>
        <sz val="11"/>
        <color theme="9" tint="-0.249977111117893"/>
        <rFont val="Calibri"/>
        <family val="2"/>
        <charset val="238"/>
        <scheme val="minor"/>
      </rPr>
      <t xml:space="preserve">A(d) </t>
    </r>
    <r>
      <rPr>
        <i/>
        <sz val="11"/>
        <color theme="1"/>
        <rFont val="Calibri"/>
        <family val="2"/>
        <charset val="238"/>
        <scheme val="minor"/>
      </rPr>
      <t>- zawartość popiołu wyrażona w %</t>
    </r>
  </si>
  <si>
    <r>
      <t xml:space="preserve">1500 x </t>
    </r>
    <r>
      <rPr>
        <sz val="11"/>
        <color theme="9" tint="-0.249977111117893"/>
        <rFont val="Calibri"/>
        <family val="2"/>
        <charset val="238"/>
        <scheme val="minor"/>
      </rPr>
      <t>A(d)</t>
    </r>
  </si>
  <si>
    <r>
      <rPr>
        <sz val="11"/>
        <color theme="1"/>
        <rFont val="Arial"/>
        <family val="2"/>
        <charset val="238"/>
      </rPr>
      <t>ƞ</t>
    </r>
    <r>
      <rPr>
        <sz val="9.35"/>
        <color theme="1"/>
        <rFont val="Calibri"/>
        <family val="2"/>
        <charset val="238"/>
      </rPr>
      <t>=72%</t>
    </r>
  </si>
  <si>
    <t>skuteczność odsiarczania</t>
  </si>
  <si>
    <t>Dane na przykładzie Elektrociepłowni Kraków-Łęg</t>
  </si>
  <si>
    <t>Wskaźniki emisji zanieczyszczeń ze spalania paliw (kotły o nominalnej mocy cieplnej do 5 MW)</t>
  </si>
  <si>
    <t>Pompa ciepła</t>
  </si>
  <si>
    <t>powietrze</t>
  </si>
  <si>
    <t>grunt</t>
  </si>
  <si>
    <t>Węgiel kamienny ciąg naturalny</t>
  </si>
  <si>
    <t>Węgiel kamienny ciąg sztuczny</t>
  </si>
  <si>
    <t>Pompa ciepła powietrze/woda</t>
  </si>
  <si>
    <t>Pompa ciepła grunt/woda</t>
  </si>
  <si>
    <t>[kg]</t>
  </si>
  <si>
    <t>Pył zawieszony</t>
  </si>
  <si>
    <t>Roczne wartości emisji zanieczyszczeń ze spalania paliw dla podanych założeń</t>
  </si>
  <si>
    <t>[osób]</t>
  </si>
  <si>
    <t>[kWh]</t>
  </si>
  <si>
    <t>Modernizowane źródło ciepła</t>
  </si>
  <si>
    <t>Nowe źródło ciepła</t>
  </si>
  <si>
    <t>Wskaźnik energetyczny</t>
  </si>
  <si>
    <t>[kWh/m2*rok]</t>
  </si>
  <si>
    <t>Różnica w emisji</t>
  </si>
  <si>
    <t>Analiza ekologiczna</t>
  </si>
  <si>
    <t>→</t>
  </si>
  <si>
    <r>
      <t xml:space="preserve">Redukcja emisji substacji szkodliwych do atmosfery </t>
    </r>
    <r>
      <rPr>
        <b/>
        <sz val="10"/>
        <color rgb="FF000000"/>
        <rFont val="Calibri"/>
        <family val="2"/>
        <charset val="238"/>
        <scheme val="minor"/>
      </rPr>
      <t>[ kg / rok ]</t>
    </r>
  </si>
  <si>
    <t>wartość podana</t>
  </si>
  <si>
    <t>wartość oszacowana</t>
  </si>
  <si>
    <t xml:space="preserve">  Dane emisji podane dla następujących warunków</t>
  </si>
  <si>
    <t>Akademia Viessmann 02-2018</t>
  </si>
  <si>
    <t>Powierzchnia budynku</t>
  </si>
  <si>
    <t>Wskaźnik zapotrzebowania energii</t>
  </si>
  <si>
    <t>[kWh/m2/rok]</t>
  </si>
  <si>
    <t>Zapotrzebowanie enegii na CO</t>
  </si>
  <si>
    <t>Zapotrzebowanie energii - suma</t>
  </si>
  <si>
    <t>Dane charakterystyczne modernizowanego budynku</t>
  </si>
  <si>
    <t>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</si>
</sst>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"/>
  </numFmts>
  <fonts count="44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sz val="9"/>
      <color rgb="FFFF0000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9.35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b/>
      <sz val="18"/>
      <color theme="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i/>
      <u/>
      <sz val="9"/>
      <color theme="10"/>
      <name val="Calibri"/>
      <family val="2"/>
      <charset val="238"/>
      <scheme val="minor"/>
    </font>
    <font>
      <i/>
      <u/>
      <sz val="8"/>
      <color theme="10"/>
      <name val="Calibri"/>
      <family val="2"/>
      <charset val="238"/>
      <scheme val="minor"/>
    </font>
    <font>
      <sz val="11"/>
      <color theme="4"/>
      <name val="Calibri"/>
      <family val="2"/>
      <charset val="238"/>
      <scheme val="minor"/>
    </font>
    <font>
      <i/>
      <sz val="11"/>
      <color theme="9"/>
      <name val="Calibri"/>
      <family val="2"/>
      <charset val="238"/>
      <scheme val="minor"/>
    </font>
    <font>
      <i/>
      <sz val="11"/>
      <color theme="8"/>
      <name val="Calibri"/>
      <family val="2"/>
      <charset val="238"/>
      <scheme val="minor"/>
    </font>
    <font>
      <i/>
      <sz val="11"/>
      <color rgb="FFFF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1"/>
      <color rgb="FFC0000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1"/>
      <color rgb="FF92D050"/>
      <name val="Calibri"/>
      <family val="2"/>
      <charset val="238"/>
      <scheme val="minor"/>
    </font>
    <font>
      <sz val="11"/>
      <color rgb="FFC00000"/>
      <name val="Calibri"/>
      <family val="2"/>
      <charset val="238"/>
      <scheme val="minor"/>
    </font>
    <font>
      <i/>
      <sz val="11"/>
      <color theme="9" tint="-0.249977111117893"/>
      <name val="Calibri"/>
      <family val="2"/>
      <charset val="238"/>
      <scheme val="minor"/>
    </font>
    <font>
      <sz val="11"/>
      <color theme="9" tint="-0.249977111117893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8"/>
      <color theme="0" tint="-0.24997711111789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  <font>
      <b/>
      <sz val="10"/>
      <color rgb="FF000000"/>
      <name val="Calibri"/>
      <family val="2"/>
      <charset val="238"/>
      <scheme val="minor"/>
    </font>
    <font>
      <sz val="18"/>
      <color theme="1"/>
      <name val="Wingdings 2"/>
      <family val="1"/>
      <charset val="2"/>
    </font>
    <font>
      <sz val="11"/>
      <color theme="1" tint="0.34998626667073579"/>
      <name val="Calibri"/>
      <family val="2"/>
      <charset val="238"/>
      <scheme val="minor"/>
    </font>
    <font>
      <sz val="10"/>
      <color theme="0" tint="-0.34998626667073579"/>
      <name val="Calibri"/>
      <family val="2"/>
      <charset val="238"/>
      <scheme val="minor"/>
    </font>
    <font>
      <sz val="9"/>
      <color theme="0" tint="-0.34998626667073579"/>
      <name val="Calibri"/>
      <family val="2"/>
      <charset val="238"/>
      <scheme val="minor"/>
    </font>
    <font>
      <i/>
      <sz val="9"/>
      <color theme="0" tint="-0.34998626667073579"/>
      <name val="Calibri"/>
      <family val="2"/>
      <charset val="238"/>
      <scheme val="minor"/>
    </font>
    <font>
      <b/>
      <sz val="16"/>
      <color theme="0"/>
      <name val="Calibri"/>
      <family val="2"/>
      <charset val="238"/>
      <scheme val="minor"/>
    </font>
    <font>
      <i/>
      <sz val="11"/>
      <color rgb="FFEE4523"/>
      <name val="Calibri"/>
      <family val="2"/>
      <charset val="238"/>
      <scheme val="minor"/>
    </font>
    <font>
      <b/>
      <sz val="9"/>
      <color theme="1"/>
      <name val="Arial Black"/>
      <family val="2"/>
      <charset val="238"/>
    </font>
  </fonts>
  <fills count="1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EE452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167">
    <xf numFmtId="0" fontId="0" fillId="0" borderId="0" xfId="0"/>
    <xf numFmtId="0" fontId="0" fillId="0" borderId="0" xfId="0" applyAlignment="1">
      <alignment horizontal="center" vertical="center"/>
    </xf>
    <xf numFmtId="0" fontId="0" fillId="3" borderId="0" xfId="0" applyFill="1"/>
    <xf numFmtId="0" fontId="7" fillId="0" borderId="0" xfId="0" applyFont="1"/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8" borderId="2" xfId="0" applyFill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0" fillId="0" borderId="4" xfId="0" applyBorder="1"/>
    <xf numFmtId="0" fontId="0" fillId="0" borderId="0" xfId="0" applyBorder="1"/>
    <xf numFmtId="0" fontId="14" fillId="0" borderId="0" xfId="1" applyFont="1"/>
    <xf numFmtId="0" fontId="3" fillId="0" borderId="0" xfId="0" applyFont="1" applyAlignment="1">
      <alignment horizontal="left" vertical="center"/>
    </xf>
    <xf numFmtId="0" fontId="0" fillId="0" borderId="6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0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0" xfId="0" applyFill="1" applyBorder="1"/>
    <xf numFmtId="0" fontId="0" fillId="0" borderId="10" xfId="0" applyFill="1" applyBorder="1" applyAlignment="1">
      <alignment horizontal="center"/>
    </xf>
    <xf numFmtId="0" fontId="0" fillId="0" borderId="11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0" xfId="0" applyFill="1" applyBorder="1"/>
    <xf numFmtId="0" fontId="0" fillId="0" borderId="4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ont="1" applyFill="1" applyBorder="1" applyAlignment="1">
      <alignment horizontal="left"/>
    </xf>
    <xf numFmtId="0" fontId="2" fillId="0" borderId="4" xfId="0" applyFont="1" applyBorder="1"/>
    <xf numFmtId="0" fontId="0" fillId="5" borderId="3" xfId="0" applyFill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7" xfId="0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2" fontId="0" fillId="7" borderId="2" xfId="0" applyNumberFormat="1" applyFill="1" applyBorder="1" applyAlignment="1">
      <alignment horizontal="center"/>
    </xf>
    <xf numFmtId="2" fontId="0" fillId="9" borderId="2" xfId="0" applyNumberFormat="1" applyFill="1" applyBorder="1" applyAlignment="1">
      <alignment horizontal="center"/>
    </xf>
    <xf numFmtId="2" fontId="0" fillId="5" borderId="14" xfId="0" applyNumberFormat="1" applyFill="1" applyBorder="1" applyAlignment="1">
      <alignment horizontal="center"/>
    </xf>
    <xf numFmtId="0" fontId="0" fillId="5" borderId="13" xfId="0" applyFill="1" applyBorder="1" applyAlignment="1">
      <alignment horizontal="center"/>
    </xf>
    <xf numFmtId="0" fontId="0" fillId="7" borderId="15" xfId="0" applyFill="1" applyBorder="1" applyAlignment="1">
      <alignment horizontal="center"/>
    </xf>
    <xf numFmtId="0" fontId="0" fillId="9" borderId="15" xfId="0" applyFill="1" applyBorder="1" applyAlignment="1">
      <alignment horizontal="center"/>
    </xf>
    <xf numFmtId="2" fontId="0" fillId="8" borderId="15" xfId="0" applyNumberFormat="1" applyFill="1" applyBorder="1" applyAlignment="1">
      <alignment horizontal="center"/>
    </xf>
    <xf numFmtId="0" fontId="0" fillId="8" borderId="15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0" fillId="0" borderId="0" xfId="0" quotePrefix="1" applyBorder="1" applyAlignment="1">
      <alignment horizontal="center" vertical="center"/>
    </xf>
    <xf numFmtId="0" fontId="0" fillId="0" borderId="13" xfId="0" applyBorder="1" applyAlignment="1">
      <alignment horizontal="center"/>
    </xf>
    <xf numFmtId="1" fontId="0" fillId="0" borderId="0" xfId="0" applyNumberFormat="1"/>
    <xf numFmtId="1" fontId="0" fillId="0" borderId="12" xfId="0" applyNumberFormat="1" applyBorder="1"/>
    <xf numFmtId="0" fontId="0" fillId="5" borderId="0" xfId="0" applyFill="1" applyBorder="1" applyAlignment="1">
      <alignment horizontal="center"/>
    </xf>
    <xf numFmtId="0" fontId="0" fillId="9" borderId="7" xfId="0" applyFill="1" applyBorder="1" applyAlignment="1">
      <alignment horizontal="center"/>
    </xf>
    <xf numFmtId="0" fontId="0" fillId="8" borderId="7" xfId="0" applyFill="1" applyBorder="1" applyAlignment="1">
      <alignment horizontal="center"/>
    </xf>
    <xf numFmtId="0" fontId="0" fillId="6" borderId="7" xfId="0" applyFill="1" applyBorder="1" applyAlignment="1">
      <alignment horizontal="center"/>
    </xf>
    <xf numFmtId="0" fontId="0" fillId="6" borderId="14" xfId="0" applyFill="1" applyBorder="1" applyAlignment="1">
      <alignment horizontal="center"/>
    </xf>
    <xf numFmtId="0" fontId="0" fillId="7" borderId="6" xfId="0" applyFill="1" applyBorder="1" applyAlignment="1">
      <alignment horizontal="center"/>
    </xf>
    <xf numFmtId="0" fontId="0" fillId="5" borderId="5" xfId="0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164" fontId="0" fillId="0" borderId="12" xfId="0" applyNumberFormat="1" applyBorder="1" applyAlignment="1">
      <alignment horizontal="center" vertical="center"/>
    </xf>
    <xf numFmtId="164" fontId="0" fillId="0" borderId="8" xfId="0" applyNumberForma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6" borderId="3" xfId="0" applyFill="1" applyBorder="1" applyAlignment="1">
      <alignment horizontal="center"/>
    </xf>
    <xf numFmtId="2" fontId="0" fillId="6" borderId="14" xfId="0" applyNumberFormat="1" applyFill="1" applyBorder="1" applyAlignment="1">
      <alignment horizontal="center"/>
    </xf>
    <xf numFmtId="0" fontId="4" fillId="0" borderId="0" xfId="0" applyFont="1" applyBorder="1" applyAlignment="1">
      <alignment horizontal="center" wrapText="1"/>
    </xf>
    <xf numFmtId="10" fontId="0" fillId="0" borderId="0" xfId="0" applyNumberFormat="1" applyBorder="1" applyAlignment="1">
      <alignment horizontal="center"/>
    </xf>
    <xf numFmtId="0" fontId="4" fillId="0" borderId="0" xfId="0" applyFont="1" applyBorder="1" applyAlignment="1">
      <alignment horizontal="left" vertical="center"/>
    </xf>
    <xf numFmtId="0" fontId="13" fillId="0" borderId="0" xfId="1" applyFont="1" applyBorder="1" applyAlignment="1">
      <alignment horizontal="left" vertical="center"/>
    </xf>
    <xf numFmtId="0" fontId="0" fillId="10" borderId="0" xfId="0" applyFill="1" applyBorder="1" applyAlignment="1">
      <alignment horizontal="center"/>
    </xf>
    <xf numFmtId="0" fontId="0" fillId="7" borderId="3" xfId="0" applyFill="1" applyBorder="1" applyAlignment="1">
      <alignment horizontal="center"/>
    </xf>
    <xf numFmtId="0" fontId="0" fillId="9" borderId="3" xfId="0" applyFill="1" applyBorder="1" applyAlignment="1">
      <alignment horizontal="center"/>
    </xf>
    <xf numFmtId="0" fontId="0" fillId="8" borderId="3" xfId="0" applyFill="1" applyBorder="1" applyAlignment="1">
      <alignment horizontal="center"/>
    </xf>
    <xf numFmtId="0" fontId="0" fillId="10" borderId="7" xfId="0" applyFill="1" applyBorder="1" applyAlignment="1">
      <alignment horizontal="center"/>
    </xf>
    <xf numFmtId="0" fontId="21" fillId="10" borderId="3" xfId="0" applyFont="1" applyFill="1" applyBorder="1" applyAlignment="1">
      <alignment horizontal="center" vertical="center"/>
    </xf>
    <xf numFmtId="0" fontId="21" fillId="5" borderId="0" xfId="0" applyFont="1" applyFill="1" applyBorder="1" applyAlignment="1">
      <alignment horizontal="center" vertical="center"/>
    </xf>
    <xf numFmtId="0" fontId="21" fillId="5" borderId="15" xfId="0" applyFont="1" applyFill="1" applyBorder="1" applyAlignment="1">
      <alignment horizontal="center" vertical="center"/>
    </xf>
    <xf numFmtId="0" fontId="21" fillId="7" borderId="3" xfId="0" applyFont="1" applyFill="1" applyBorder="1" applyAlignment="1">
      <alignment horizontal="center" vertical="center"/>
    </xf>
    <xf numFmtId="0" fontId="21" fillId="9" borderId="3" xfId="0" applyFont="1" applyFill="1" applyBorder="1" applyAlignment="1">
      <alignment horizontal="center" vertical="center"/>
    </xf>
    <xf numFmtId="0" fontId="21" fillId="8" borderId="3" xfId="0" applyFont="1" applyFill="1" applyBorder="1" applyAlignment="1">
      <alignment horizontal="center" vertical="center"/>
    </xf>
    <xf numFmtId="0" fontId="21" fillId="6" borderId="3" xfId="0" applyFont="1" applyFill="1" applyBorder="1" applyAlignment="1">
      <alignment horizontal="center" vertical="center"/>
    </xf>
    <xf numFmtId="164" fontId="0" fillId="0" borderId="12" xfId="0" applyNumberFormat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164" fontId="0" fillId="0" borderId="7" xfId="0" applyNumberFormat="1" applyBorder="1" applyAlignment="1">
      <alignment horizontal="center"/>
    </xf>
    <xf numFmtId="0" fontId="21" fillId="10" borderId="0" xfId="0" applyFont="1" applyFill="1" applyBorder="1" applyAlignment="1">
      <alignment horizontal="center" vertical="center"/>
    </xf>
    <xf numFmtId="164" fontId="0" fillId="0" borderId="15" xfId="0" applyNumberFormat="1" applyBorder="1" applyAlignment="1">
      <alignment horizontal="center" vertical="center"/>
    </xf>
    <xf numFmtId="0" fontId="21" fillId="10" borderId="4" xfId="0" applyFont="1" applyFill="1" applyBorder="1" applyAlignment="1">
      <alignment horizontal="center" vertical="center"/>
    </xf>
    <xf numFmtId="0" fontId="0" fillId="10" borderId="8" xfId="0" applyFill="1" applyBorder="1" applyAlignment="1">
      <alignment horizontal="center"/>
    </xf>
    <xf numFmtId="0" fontId="0" fillId="10" borderId="2" xfId="0" applyFill="1" applyBorder="1" applyAlignment="1">
      <alignment horizontal="center"/>
    </xf>
    <xf numFmtId="0" fontId="19" fillId="3" borderId="12" xfId="0" applyFont="1" applyFill="1" applyBorder="1" applyAlignment="1">
      <alignment horizontal="center" vertical="center"/>
    </xf>
    <xf numFmtId="1" fontId="19" fillId="3" borderId="12" xfId="0" applyNumberFormat="1" applyFont="1" applyFill="1" applyBorder="1" applyAlignment="1">
      <alignment horizontal="center" vertical="center"/>
    </xf>
    <xf numFmtId="1" fontId="26" fillId="3" borderId="12" xfId="0" applyNumberFormat="1" applyFont="1" applyFill="1" applyBorder="1" applyAlignment="1">
      <alignment horizontal="center" vertical="center"/>
    </xf>
    <xf numFmtId="0" fontId="27" fillId="0" borderId="0" xfId="0" applyFont="1" applyAlignment="1">
      <alignment horizontal="center"/>
    </xf>
    <xf numFmtId="0" fontId="6" fillId="0" borderId="0" xfId="0" applyFont="1" applyFill="1" applyBorder="1" applyAlignment="1">
      <alignment horizontal="center"/>
    </xf>
    <xf numFmtId="164" fontId="6" fillId="0" borderId="0" xfId="0" applyNumberFormat="1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center" vertical="center" wrapText="1"/>
    </xf>
    <xf numFmtId="0" fontId="21" fillId="4" borderId="0" xfId="0" applyFont="1" applyFill="1" applyBorder="1" applyAlignment="1">
      <alignment horizontal="center" vertical="center" wrapText="1"/>
    </xf>
    <xf numFmtId="0" fontId="21" fillId="3" borderId="0" xfId="0" applyFont="1" applyFill="1" applyBorder="1" applyAlignment="1">
      <alignment horizontal="center" vertical="center" wrapText="1"/>
    </xf>
    <xf numFmtId="2" fontId="6" fillId="0" borderId="0" xfId="0" applyNumberFormat="1" applyFont="1" applyFill="1" applyBorder="1" applyAlignment="1">
      <alignment horizontal="center" vertical="center"/>
    </xf>
    <xf numFmtId="0" fontId="0" fillId="5" borderId="0" xfId="0" applyFill="1"/>
    <xf numFmtId="0" fontId="0" fillId="13" borderId="0" xfId="0" applyFill="1"/>
    <xf numFmtId="0" fontId="19" fillId="13" borderId="0" xfId="0" applyFont="1" applyFill="1"/>
    <xf numFmtId="0" fontId="6" fillId="13" borderId="0" xfId="0" applyFont="1" applyFill="1"/>
    <xf numFmtId="0" fontId="31" fillId="13" borderId="0" xfId="0" applyFont="1" applyFill="1" applyAlignment="1">
      <alignment horizontal="center"/>
    </xf>
    <xf numFmtId="0" fontId="32" fillId="13" borderId="0" xfId="0" applyFont="1" applyFill="1" applyAlignment="1">
      <alignment horizontal="left" vertical="center"/>
    </xf>
    <xf numFmtId="0" fontId="30" fillId="13" borderId="0" xfId="0" applyFont="1" applyFill="1" applyAlignment="1"/>
    <xf numFmtId="0" fontId="26" fillId="11" borderId="12" xfId="0" applyFont="1" applyFill="1" applyBorder="1" applyAlignment="1">
      <alignment horizontal="center" vertical="center"/>
    </xf>
    <xf numFmtId="0" fontId="34" fillId="13" borderId="0" xfId="0" quotePrefix="1" applyFont="1" applyFill="1" applyAlignment="1">
      <alignment horizontal="center"/>
    </xf>
    <xf numFmtId="0" fontId="36" fillId="13" borderId="0" xfId="0" applyFont="1" applyFill="1" applyBorder="1" applyAlignment="1">
      <alignment vertical="center"/>
    </xf>
    <xf numFmtId="0" fontId="21" fillId="13" borderId="0" xfId="0" applyFont="1" applyFill="1" applyBorder="1" applyAlignment="1">
      <alignment vertical="center"/>
    </xf>
    <xf numFmtId="0" fontId="25" fillId="13" borderId="0" xfId="0" applyFont="1" applyFill="1"/>
    <xf numFmtId="0" fontId="25" fillId="5" borderId="0" xfId="0" applyFont="1" applyFill="1"/>
    <xf numFmtId="0" fontId="37" fillId="13" borderId="0" xfId="0" applyFont="1" applyFill="1"/>
    <xf numFmtId="0" fontId="37" fillId="13" borderId="0" xfId="0" applyFont="1" applyFill="1" applyAlignment="1">
      <alignment horizontal="center"/>
    </xf>
    <xf numFmtId="0" fontId="40" fillId="13" borderId="0" xfId="0" applyFont="1" applyFill="1"/>
    <xf numFmtId="1" fontId="37" fillId="13" borderId="0" xfId="0" applyNumberFormat="1" applyFont="1" applyFill="1"/>
    <xf numFmtId="0" fontId="38" fillId="13" borderId="0" xfId="0" applyFont="1" applyFill="1" applyAlignment="1">
      <alignment horizontal="left"/>
    </xf>
    <xf numFmtId="0" fontId="38" fillId="13" borderId="0" xfId="0" applyFont="1" applyFill="1" applyAlignment="1">
      <alignment horizontal="left" vertical="center"/>
    </xf>
    <xf numFmtId="0" fontId="25" fillId="12" borderId="0" xfId="0" applyFont="1" applyFill="1"/>
    <xf numFmtId="0" fontId="29" fillId="12" borderId="0" xfId="0" applyFont="1" applyFill="1" applyAlignment="1"/>
    <xf numFmtId="0" fontId="37" fillId="13" borderId="0" xfId="0" applyFont="1" applyFill="1" applyAlignment="1">
      <alignment horizontal="left"/>
    </xf>
    <xf numFmtId="0" fontId="39" fillId="13" borderId="0" xfId="0" applyFont="1" applyFill="1" applyBorder="1" applyAlignment="1">
      <alignment horizontal="right" vertical="center"/>
    </xf>
    <xf numFmtId="0" fontId="11" fillId="2" borderId="0" xfId="0" applyFont="1" applyFill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10" fillId="0" borderId="6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2" fontId="0" fillId="5" borderId="3" xfId="0" applyNumberFormat="1" applyFill="1" applyBorder="1" applyAlignment="1">
      <alignment horizontal="center"/>
    </xf>
    <xf numFmtId="2" fontId="0" fillId="5" borderId="1" xfId="0" applyNumberFormat="1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0" fillId="5" borderId="13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0" fillId="5" borderId="0" xfId="0" applyFill="1" applyBorder="1" applyAlignment="1">
      <alignment horizontal="left"/>
    </xf>
    <xf numFmtId="0" fontId="0" fillId="0" borderId="0" xfId="0" applyBorder="1" applyAlignment="1">
      <alignment horizontal="center" vertical="center"/>
    </xf>
    <xf numFmtId="0" fontId="0" fillId="5" borderId="1" xfId="0" applyFill="1" applyBorder="1" applyAlignment="1">
      <alignment horizontal="center"/>
    </xf>
    <xf numFmtId="0" fontId="0" fillId="10" borderId="0" xfId="0" applyFill="1" applyBorder="1" applyAlignment="1">
      <alignment horizontal="center"/>
    </xf>
    <xf numFmtId="0" fontId="21" fillId="5" borderId="0" xfId="0" applyFont="1" applyFill="1" applyBorder="1" applyAlignment="1">
      <alignment horizontal="center" wrapText="1"/>
    </xf>
    <xf numFmtId="0" fontId="21" fillId="5" borderId="1" xfId="0" applyFont="1" applyFill="1" applyBorder="1" applyAlignment="1">
      <alignment horizontal="center" wrapText="1"/>
    </xf>
    <xf numFmtId="0" fontId="21" fillId="7" borderId="2" xfId="0" applyFont="1" applyFill="1" applyBorder="1" applyAlignment="1">
      <alignment horizontal="center" vertical="center"/>
    </xf>
    <xf numFmtId="0" fontId="21" fillId="9" borderId="2" xfId="0" applyFont="1" applyFill="1" applyBorder="1" applyAlignment="1">
      <alignment horizontal="center" vertical="center" wrapText="1"/>
    </xf>
    <xf numFmtId="0" fontId="21" fillId="8" borderId="2" xfId="0" applyFont="1" applyFill="1" applyBorder="1" applyAlignment="1">
      <alignment horizontal="center" vertical="center" wrapText="1"/>
    </xf>
    <xf numFmtId="0" fontId="21" fillId="6" borderId="3" xfId="0" applyFont="1" applyFill="1" applyBorder="1" applyAlignment="1">
      <alignment horizontal="center" vertical="center" wrapText="1"/>
    </xf>
    <xf numFmtId="0" fontId="21" fillId="10" borderId="0" xfId="0" applyFont="1" applyFill="1" applyBorder="1" applyAlignment="1">
      <alignment horizontal="center" vertical="center" wrapText="1"/>
    </xf>
    <xf numFmtId="0" fontId="41" fillId="12" borderId="0" xfId="0" applyFont="1" applyFill="1" applyAlignment="1">
      <alignment horizontal="center"/>
    </xf>
    <xf numFmtId="0" fontId="30" fillId="4" borderId="0" xfId="0" applyFont="1" applyFill="1" applyAlignment="1">
      <alignment horizontal="center" vertical="center"/>
    </xf>
    <xf numFmtId="0" fontId="29" fillId="12" borderId="0" xfId="0" applyFont="1" applyFill="1" applyAlignment="1">
      <alignment horizontal="center" vertical="center"/>
    </xf>
    <xf numFmtId="0" fontId="33" fillId="5" borderId="0" xfId="0" applyFont="1" applyFill="1" applyAlignment="1">
      <alignment horizontal="center"/>
    </xf>
    <xf numFmtId="0" fontId="19" fillId="11" borderId="12" xfId="0" applyFont="1" applyFill="1" applyBorder="1" applyAlignment="1">
      <alignment horizontal="center"/>
    </xf>
    <xf numFmtId="0" fontId="33" fillId="14" borderId="0" xfId="0" applyFont="1" applyFill="1" applyAlignment="1">
      <alignment horizontal="center"/>
    </xf>
    <xf numFmtId="0" fontId="33" fillId="4" borderId="0" xfId="0" applyFont="1" applyFill="1" applyAlignment="1">
      <alignment horizontal="left" vertical="center"/>
    </xf>
    <xf numFmtId="0" fontId="3" fillId="11" borderId="12" xfId="0" applyFont="1" applyFill="1" applyBorder="1" applyAlignment="1">
      <alignment horizontal="center" vertical="center"/>
    </xf>
    <xf numFmtId="0" fontId="42" fillId="13" borderId="0" xfId="0" applyFont="1" applyFill="1"/>
    <xf numFmtId="0" fontId="43" fillId="13" borderId="0" xfId="0" applyFont="1" applyFill="1" applyAlignment="1">
      <alignment horizontal="left" vertical="center" textRotation="180"/>
    </xf>
    <xf numFmtId="0" fontId="30" fillId="4" borderId="0" xfId="0" applyFont="1" applyFill="1" applyAlignment="1"/>
  </cellXfs>
  <cellStyles count="2">
    <cellStyle name="Hiperłącze" xfId="1" builtinId="8"/>
    <cellStyle name="Normalny" xfId="0" builtinId="0"/>
  </cellStyles>
  <dxfs count="0"/>
  <tableStyles count="0" defaultTableStyle="TableStyleMedium2" defaultPivotStyle="PivotStyleLight16"/>
  <colors>
    <mruColors>
      <color rgb="FFEE4523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none" spc="0" normalizeH="0" baseline="0">
                <a:solidFill>
                  <a:schemeClr val="dk1">
                    <a:lumMod val="50000"/>
                    <a:lumOff val="50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pl-PL"/>
              <a:t>Redukcja</a:t>
            </a:r>
            <a:r>
              <a:rPr lang="pl-PL" baseline="0"/>
              <a:t> emisji substacji szkodliwych do atmosfery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none" spc="0" normalizeH="0" baseline="0">
              <a:solidFill>
                <a:schemeClr val="dk1">
                  <a:lumMod val="50000"/>
                  <a:lumOff val="50000"/>
                </a:schemeClr>
              </a:solidFill>
              <a:latin typeface="+mj-lt"/>
              <a:ea typeface="+mj-ea"/>
              <a:cs typeface="+mj-cs"/>
            </a:defRPr>
          </a:pPr>
          <a:endParaRPr lang="pl-PL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'Emisja na budynek'!$F$35</c:f>
              <c:strCache>
                <c:ptCount val="1"/>
                <c:pt idx="0">
                  <c:v>Różnica w emisji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'Emisja na budynek'!$B$36:$B$41</c:f>
              <c:strCache>
                <c:ptCount val="6"/>
                <c:pt idx="0">
                  <c:v>Tlenek siarki</c:v>
                </c:pt>
                <c:pt idx="1">
                  <c:v>Tlenek azotu</c:v>
                </c:pt>
                <c:pt idx="2">
                  <c:v>Tlenek węgla</c:v>
                </c:pt>
                <c:pt idx="3">
                  <c:v>Dwutlenek węgla</c:v>
                </c:pt>
                <c:pt idx="4">
                  <c:v>Pył zawieszony</c:v>
                </c:pt>
                <c:pt idx="5">
                  <c:v>Benzo(a)piren</c:v>
                </c:pt>
              </c:strCache>
            </c:strRef>
          </c:cat>
          <c:val>
            <c:numRef>
              <c:f>'Emisja na budynek'!$F$36:$F$41</c:f>
              <c:numCache>
                <c:formatCode>0.00</c:formatCode>
                <c:ptCount val="6"/>
                <c:pt idx="0">
                  <c:v>35.388371240835724</c:v>
                </c:pt>
                <c:pt idx="1">
                  <c:v>3.9747517837409925</c:v>
                </c:pt>
                <c:pt idx="2">
                  <c:v>215.32089163889648</c:v>
                </c:pt>
                <c:pt idx="3">
                  <c:v>2393.6450839706808</c:v>
                </c:pt>
                <c:pt idx="4">
                  <c:v>36.734909480628573</c:v>
                </c:pt>
                <c:pt idx="5">
                  <c:v>1.8925374470794405E-2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C5-421A-8319-F7081FC83AD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435648464"/>
        <c:axId val="435660272"/>
      </c:barChart>
      <c:catAx>
        <c:axId val="4356484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35660272"/>
        <c:crosses val="autoZero"/>
        <c:auto val="1"/>
        <c:lblAlgn val="ctr"/>
        <c:lblOffset val="100"/>
        <c:noMultiLvlLbl val="0"/>
      </c:catAx>
      <c:valAx>
        <c:axId val="4356602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3564846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8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</c:dTable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none" spc="0" normalizeH="0" baseline="0">
              <a:solidFill>
                <a:srgbClr val="EE4523"/>
              </a:solidFill>
              <a:latin typeface="+mj-lt"/>
              <a:ea typeface="+mj-ea"/>
              <a:cs typeface="+mj-cs"/>
            </a:defRPr>
          </a:pPr>
          <a:endParaRPr lang="pl-PL"/>
        </a:p>
      </c:txPr>
    </c:title>
    <c:autoTitleDeleted val="0"/>
    <c:plotArea>
      <c:layout>
        <c:manualLayout>
          <c:layoutTarget val="inner"/>
          <c:xMode val="edge"/>
          <c:yMode val="edge"/>
          <c:x val="3.8692097880894769E-2"/>
          <c:y val="0.12895987694596658"/>
          <c:w val="0.91511507860595198"/>
          <c:h val="0.5041960747242947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'Emisja na budynek'!$B$27:$C$27</c:f>
              <c:strCache>
                <c:ptCount val="2"/>
                <c:pt idx="0">
                  <c:v>Tlenek siarki</c:v>
                </c:pt>
                <c:pt idx="1">
                  <c:v>SOx/SO2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bg1">
                  <a:lumMod val="6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BB0C-40D8-AFFC-88C8371DDEF1}"/>
              </c:ext>
            </c:extLst>
          </c:dPt>
          <c:dPt>
            <c:idx val="1"/>
            <c:invertIfNegative val="0"/>
            <c:bubble3D val="0"/>
            <c:spPr>
              <a:solidFill>
                <a:schemeClr val="bg1">
                  <a:lumMod val="6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BB0C-40D8-AFFC-88C8371DDEF1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BB0C-40D8-AFFC-88C8371DDEF1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0-BB0C-40D8-AFFC-88C8371DDEF1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BB0C-40D8-AFFC-88C8371DDEF1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A-BB0C-40D8-AFFC-88C8371DDEF1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8-BB0C-40D8-AFFC-88C8371DDEF1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9-BB0C-40D8-AFFC-88C8371DDEF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'Emisja na budynek'!$D$23:$K$24</c:f>
              <c:strCache>
                <c:ptCount val="8"/>
                <c:pt idx="0">
                  <c:v>Węgiel kamienny ciąg naturalny</c:v>
                </c:pt>
                <c:pt idx="1">
                  <c:v>Węgiel kamienny ciąg sztuczny</c:v>
                </c:pt>
                <c:pt idx="2">
                  <c:v>Drewno</c:v>
                </c:pt>
                <c:pt idx="3">
                  <c:v>Olej opałowy</c:v>
                </c:pt>
                <c:pt idx="4">
                  <c:v>Gaz ziemny</c:v>
                </c:pt>
                <c:pt idx="5">
                  <c:v>Propan</c:v>
                </c:pt>
                <c:pt idx="6">
                  <c:v>Pompa ciepła powietrze/woda</c:v>
                </c:pt>
                <c:pt idx="7">
                  <c:v>Pompa ciepła grunt/woda</c:v>
                </c:pt>
              </c:strCache>
            </c:strRef>
          </c:cat>
          <c:val>
            <c:numRef>
              <c:f>'Emisja na budynek'!$D$27:$K$27</c:f>
              <c:numCache>
                <c:formatCode>0.0000</c:formatCode>
                <c:ptCount val="8"/>
                <c:pt idx="0">
                  <c:v>82.54267767272728</c:v>
                </c:pt>
                <c:pt idx="1">
                  <c:v>57.321303939393957</c:v>
                </c:pt>
                <c:pt idx="2">
                  <c:v>0.41199834990512341</c:v>
                </c:pt>
                <c:pt idx="3">
                  <c:v>2.1718215733969379</c:v>
                </c:pt>
                <c:pt idx="4">
                  <c:v>1.4398881264437693E-4</c:v>
                </c:pt>
                <c:pt idx="5">
                  <c:v>6.2995105531909859E-2</c:v>
                </c:pt>
                <c:pt idx="6">
                  <c:v>24.896842522687724</c:v>
                </c:pt>
                <c:pt idx="7">
                  <c:v>21.932932698558233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0C-40D8-AFFC-88C8371DDEF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47"/>
        <c:axId val="380409856"/>
        <c:axId val="380410184"/>
      </c:barChart>
      <c:catAx>
        <c:axId val="380409856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l-PL"/>
                  <a:t>[ kg</a:t>
                </a:r>
                <a:r>
                  <a:rPr lang="pl-PL" baseline="0"/>
                  <a:t> / rok ]</a:t>
                </a:r>
                <a:endParaRPr lang="pl-PL"/>
              </a:p>
            </c:rich>
          </c:tx>
          <c:layout>
            <c:manualLayout>
              <c:xMode val="edge"/>
              <c:yMode val="edge"/>
              <c:x val="9.0666651636968923E-2"/>
              <c:y val="0.3630640822324579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l-PL"/>
            </a:p>
          </c:txPr>
        </c:title>
        <c:numFmt formatCode="General" sourceLinked="1"/>
        <c:majorTickMark val="out"/>
        <c:minorTickMark val="none"/>
        <c:tickLblPos val="nextTo"/>
        <c:crossAx val="380410184"/>
        <c:crosses val="autoZero"/>
        <c:auto val="1"/>
        <c:lblAlgn val="ctr"/>
        <c:lblOffset val="100"/>
        <c:noMultiLvlLbl val="0"/>
      </c:catAx>
      <c:valAx>
        <c:axId val="3804101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380409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 w="952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8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</c:dTable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 paperSize="9"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none" spc="0" normalizeH="0" baseline="0">
              <a:solidFill>
                <a:srgbClr val="EE4523"/>
              </a:solidFill>
              <a:latin typeface="+mj-lt"/>
              <a:ea typeface="+mj-ea"/>
              <a:cs typeface="+mj-cs"/>
            </a:defRPr>
          </a:pPr>
          <a:endParaRPr lang="pl-PL"/>
        </a:p>
      </c:txPr>
    </c:title>
    <c:autoTitleDeleted val="0"/>
    <c:plotArea>
      <c:layout>
        <c:manualLayout>
          <c:layoutTarget val="inner"/>
          <c:xMode val="edge"/>
          <c:yMode val="edge"/>
          <c:x val="3.8692097880894769E-2"/>
          <c:y val="0.12895987694596658"/>
          <c:w val="0.91511507860595198"/>
          <c:h val="0.5041960747242947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'Emisja na budynek'!$B$28:$C$28</c:f>
              <c:strCache>
                <c:ptCount val="2"/>
                <c:pt idx="0">
                  <c:v>Tlenek azotu</c:v>
                </c:pt>
                <c:pt idx="1">
                  <c:v>NOx/NO2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bg1">
                  <a:lumMod val="6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7-BF46-4D0A-995A-F27C4E887580}"/>
              </c:ext>
            </c:extLst>
          </c:dPt>
          <c:dPt>
            <c:idx val="1"/>
            <c:invertIfNegative val="0"/>
            <c:bubble3D val="0"/>
            <c:spPr>
              <a:solidFill>
                <a:schemeClr val="bg1">
                  <a:lumMod val="6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6-BF46-4D0A-995A-F27C4E887580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BF46-4D0A-995A-F27C4E887580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BF46-4D0A-995A-F27C4E887580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4-BF46-4D0A-995A-F27C4E887580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BF46-4D0A-995A-F27C4E887580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BF46-4D0A-995A-F27C4E887580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BF46-4D0A-995A-F27C4E88758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'Emisja na budynek'!$D$23:$K$24</c:f>
              <c:strCache>
                <c:ptCount val="8"/>
                <c:pt idx="0">
                  <c:v>Węgiel kamienny ciąg naturalny</c:v>
                </c:pt>
                <c:pt idx="1">
                  <c:v>Węgiel kamienny ciąg sztuczny</c:v>
                </c:pt>
                <c:pt idx="2">
                  <c:v>Drewno</c:v>
                </c:pt>
                <c:pt idx="3">
                  <c:v>Olej opałowy</c:v>
                </c:pt>
                <c:pt idx="4">
                  <c:v>Gaz ziemny</c:v>
                </c:pt>
                <c:pt idx="5">
                  <c:v>Propan</c:v>
                </c:pt>
                <c:pt idx="6">
                  <c:v>Pompa ciepła powietrze/woda</c:v>
                </c:pt>
                <c:pt idx="7">
                  <c:v>Pompa ciepła grunt/woda</c:v>
                </c:pt>
              </c:strCache>
            </c:strRef>
          </c:cat>
          <c:val>
            <c:numRef>
              <c:f>'Emisja na budynek'!$D$28:$K$28</c:f>
              <c:numCache>
                <c:formatCode>0.0000</c:formatCode>
                <c:ptCount val="8"/>
                <c:pt idx="0">
                  <c:v>9.8692332</c:v>
                </c:pt>
                <c:pt idx="1">
                  <c:v>6.2305765151515171</c:v>
                </c:pt>
                <c:pt idx="2">
                  <c:v>3.7454395445920303</c:v>
                </c:pt>
                <c:pt idx="3">
                  <c:v>3.6501202914234234</c:v>
                </c:pt>
                <c:pt idx="4">
                  <c:v>2.7357874402431617</c:v>
                </c:pt>
                <c:pt idx="5">
                  <c:v>3.7797063319145923</c:v>
                </c:pt>
                <c:pt idx="6">
                  <c:v>2.5606659113308661</c:v>
                </c:pt>
                <c:pt idx="7">
                  <c:v>2.2558247314105246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46-4D0A-995A-F27C4E88758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47"/>
        <c:axId val="380409856"/>
        <c:axId val="380410184"/>
      </c:barChart>
      <c:catAx>
        <c:axId val="380409856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l-PL"/>
                  <a:t>[ kg</a:t>
                </a:r>
                <a:r>
                  <a:rPr lang="pl-PL" baseline="0"/>
                  <a:t> / rok ]</a:t>
                </a:r>
                <a:endParaRPr lang="pl-PL"/>
              </a:p>
            </c:rich>
          </c:tx>
          <c:layout>
            <c:manualLayout>
              <c:xMode val="edge"/>
              <c:yMode val="edge"/>
              <c:x val="9.0666651636968923E-2"/>
              <c:y val="0.3630640822324579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l-PL"/>
            </a:p>
          </c:txPr>
        </c:title>
        <c:numFmt formatCode="General" sourceLinked="1"/>
        <c:majorTickMark val="out"/>
        <c:minorTickMark val="none"/>
        <c:tickLblPos val="nextTo"/>
        <c:crossAx val="380410184"/>
        <c:crosses val="autoZero"/>
        <c:auto val="1"/>
        <c:lblAlgn val="ctr"/>
        <c:lblOffset val="100"/>
        <c:noMultiLvlLbl val="0"/>
      </c:catAx>
      <c:valAx>
        <c:axId val="3804101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380409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 w="952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8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</c:dTable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 paperSize="9"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none" spc="0" normalizeH="0" baseline="0">
              <a:solidFill>
                <a:srgbClr val="EE4523"/>
              </a:solidFill>
              <a:latin typeface="+mj-lt"/>
              <a:ea typeface="+mj-ea"/>
              <a:cs typeface="+mj-cs"/>
            </a:defRPr>
          </a:pPr>
          <a:endParaRPr lang="pl-PL"/>
        </a:p>
      </c:txPr>
    </c:title>
    <c:autoTitleDeleted val="0"/>
    <c:plotArea>
      <c:layout>
        <c:manualLayout>
          <c:layoutTarget val="inner"/>
          <c:xMode val="edge"/>
          <c:yMode val="edge"/>
          <c:x val="0.13674460060621907"/>
          <c:y val="0.12895987694596658"/>
          <c:w val="0.82583291291524374"/>
          <c:h val="0.597658479771671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'Emisja na budynek'!$B$29:$C$29</c:f>
              <c:strCache>
                <c:ptCount val="2"/>
                <c:pt idx="0">
                  <c:v>Tlenek węgla</c:v>
                </c:pt>
                <c:pt idx="1">
                  <c:v>CO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bg1">
                  <a:lumMod val="6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5A94-4034-A517-BD5798A9D217}"/>
              </c:ext>
            </c:extLst>
          </c:dPt>
          <c:dPt>
            <c:idx val="1"/>
            <c:invertIfNegative val="0"/>
            <c:bubble3D val="0"/>
            <c:spPr>
              <a:solidFill>
                <a:schemeClr val="bg1">
                  <a:lumMod val="6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5A94-4034-A517-BD5798A9D217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5A94-4034-A517-BD5798A9D217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5A94-4034-A517-BD5798A9D217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5A94-4034-A517-BD5798A9D217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5A94-4034-A517-BD5798A9D217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5A94-4034-A517-BD5798A9D217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5A94-4034-A517-BD5798A9D21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'Emisja na budynek'!$D$23:$K$24</c:f>
              <c:strCache>
                <c:ptCount val="8"/>
                <c:pt idx="0">
                  <c:v>Węgiel kamienny ciąg naturalny</c:v>
                </c:pt>
                <c:pt idx="1">
                  <c:v>Węgiel kamienny ciąg sztuczny</c:v>
                </c:pt>
                <c:pt idx="2">
                  <c:v>Drewno</c:v>
                </c:pt>
                <c:pt idx="3">
                  <c:v>Olej opałowy</c:v>
                </c:pt>
                <c:pt idx="4">
                  <c:v>Gaz ziemny</c:v>
                </c:pt>
                <c:pt idx="5">
                  <c:v>Propan</c:v>
                </c:pt>
                <c:pt idx="6">
                  <c:v>Pompa ciepła powietrze/woda</c:v>
                </c:pt>
                <c:pt idx="7">
                  <c:v>Pompa ciepła grunt/woda</c:v>
                </c:pt>
              </c:strCache>
            </c:strRef>
          </c:cat>
          <c:val>
            <c:numRef>
              <c:f>'Emisja na budynek'!$D$29:$K$29</c:f>
              <c:numCache>
                <c:formatCode>0.0000</c:formatCode>
                <c:ptCount val="8"/>
                <c:pt idx="0">
                  <c:v>201.87067909090911</c:v>
                </c:pt>
                <c:pt idx="1">
                  <c:v>218.07017803030305</c:v>
                </c:pt>
                <c:pt idx="2">
                  <c:v>97.381428159392797</c:v>
                </c:pt>
                <c:pt idx="3">
                  <c:v>1.0402842830556758</c:v>
                </c:pt>
                <c:pt idx="4">
                  <c:v>0.53995804741641351</c:v>
                </c:pt>
                <c:pt idx="5">
                  <c:v>2.5198042212763943</c:v>
                </c:pt>
                <c:pt idx="6">
                  <c:v>3.1208115794344931</c:v>
                </c:pt>
                <c:pt idx="7">
                  <c:v>2.7492863914065775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5A94-4034-A517-BD5798A9D21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47"/>
        <c:axId val="380409856"/>
        <c:axId val="380410184"/>
      </c:barChart>
      <c:catAx>
        <c:axId val="380409856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l-PL"/>
                  <a:t>[ kg</a:t>
                </a:r>
                <a:r>
                  <a:rPr lang="pl-PL" baseline="0"/>
                  <a:t> / rok ]</a:t>
                </a:r>
                <a:endParaRPr lang="pl-PL"/>
              </a:p>
            </c:rich>
          </c:tx>
          <c:layout>
            <c:manualLayout>
              <c:xMode val="edge"/>
              <c:yMode val="edge"/>
              <c:x val="9.3909188671383523E-2"/>
              <c:y val="0.3305552711402352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l-PL"/>
            </a:p>
          </c:txPr>
        </c:title>
        <c:numFmt formatCode="General" sourceLinked="1"/>
        <c:majorTickMark val="out"/>
        <c:minorTickMark val="none"/>
        <c:tickLblPos val="nextTo"/>
        <c:crossAx val="380410184"/>
        <c:crosses val="autoZero"/>
        <c:auto val="1"/>
        <c:lblAlgn val="ctr"/>
        <c:lblOffset val="100"/>
        <c:noMultiLvlLbl val="0"/>
      </c:catAx>
      <c:valAx>
        <c:axId val="3804101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380409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 w="952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8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</c:dTable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 paperSize="9"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none" spc="0" normalizeH="0" baseline="0">
              <a:solidFill>
                <a:srgbClr val="EE4523"/>
              </a:solidFill>
              <a:latin typeface="+mj-lt"/>
              <a:ea typeface="+mj-ea"/>
              <a:cs typeface="+mj-cs"/>
            </a:defRPr>
          </a:pPr>
          <a:endParaRPr lang="pl-PL"/>
        </a:p>
      </c:txPr>
    </c:title>
    <c:autoTitleDeleted val="0"/>
    <c:plotArea>
      <c:layout>
        <c:manualLayout>
          <c:layoutTarget val="inner"/>
          <c:xMode val="edge"/>
          <c:yMode val="edge"/>
          <c:x val="0.13674460060621907"/>
          <c:y val="0.12895987694596658"/>
          <c:w val="0.82583291291524374"/>
          <c:h val="0.597658479771671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'Emisja na budynek'!$B$30:$C$30</c:f>
              <c:strCache>
                <c:ptCount val="2"/>
                <c:pt idx="0">
                  <c:v>Dwutlenek węgla</c:v>
                </c:pt>
                <c:pt idx="1">
                  <c:v>CO2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bg1">
                  <a:lumMod val="6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B4A6-4C16-A7B6-B46051F4EF86}"/>
              </c:ext>
            </c:extLst>
          </c:dPt>
          <c:dPt>
            <c:idx val="1"/>
            <c:invertIfNegative val="0"/>
            <c:bubble3D val="0"/>
            <c:spPr>
              <a:solidFill>
                <a:schemeClr val="bg1">
                  <a:lumMod val="6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B4A6-4C16-A7B6-B46051F4EF86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B4A6-4C16-A7B6-B46051F4EF86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B4A6-4C16-A7B6-B46051F4EF86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B4A6-4C16-A7B6-B46051F4EF86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B4A6-4C16-A7B6-B46051F4EF86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B4A6-4C16-A7B6-B46051F4EF86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B4A6-4C16-A7B6-B46051F4EF8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'Emisja na budynek'!$D$23:$K$24</c:f>
              <c:strCache>
                <c:ptCount val="8"/>
                <c:pt idx="0">
                  <c:v>Węgiel kamienny ciąg naturalny</c:v>
                </c:pt>
                <c:pt idx="1">
                  <c:v>Węgiel kamienny ciąg sztuczny</c:v>
                </c:pt>
                <c:pt idx="2">
                  <c:v>Drewno</c:v>
                </c:pt>
                <c:pt idx="3">
                  <c:v>Olej opałowy</c:v>
                </c:pt>
                <c:pt idx="4">
                  <c:v>Gaz ziemny</c:v>
                </c:pt>
                <c:pt idx="5">
                  <c:v>Propan</c:v>
                </c:pt>
                <c:pt idx="6">
                  <c:v>Pompa ciepła powietrze/woda</c:v>
                </c:pt>
                <c:pt idx="7">
                  <c:v>Pompa ciepła grunt/woda</c:v>
                </c:pt>
              </c:strCache>
            </c:strRef>
          </c:cat>
          <c:val>
            <c:numRef>
              <c:f>'Emisja na budynek'!$D$30:$K$30</c:f>
              <c:numCache>
                <c:formatCode>0.0000</c:formatCode>
                <c:ptCount val="8"/>
                <c:pt idx="0">
                  <c:v>8299.127918181819</c:v>
                </c:pt>
                <c:pt idx="1">
                  <c:v>5763.2832765151525</c:v>
                </c:pt>
                <c:pt idx="2">
                  <c:v>4494.5274535104372</c:v>
                </c:pt>
                <c:pt idx="3">
                  <c:v>4927.6623934216223</c:v>
                </c:pt>
                <c:pt idx="4">
                  <c:v>3599.7203161094235</c:v>
                </c:pt>
                <c:pt idx="5">
                  <c:v>4031.6867540422309</c:v>
                </c:pt>
                <c:pt idx="6">
                  <c:v>3824.9947050504811</c:v>
                </c:pt>
                <c:pt idx="7">
                  <c:v>3369.6381925444716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B4A6-4C16-A7B6-B46051F4EF8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47"/>
        <c:axId val="380409856"/>
        <c:axId val="380410184"/>
      </c:barChart>
      <c:catAx>
        <c:axId val="380409856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l-PL"/>
                  <a:t>[ kg</a:t>
                </a:r>
                <a:r>
                  <a:rPr lang="pl-PL" baseline="0"/>
                  <a:t> / rok ]</a:t>
                </a:r>
                <a:endParaRPr lang="pl-PL"/>
              </a:p>
            </c:rich>
          </c:tx>
          <c:layout>
            <c:manualLayout>
              <c:xMode val="edge"/>
              <c:yMode val="edge"/>
              <c:x val="9.3909188671383523E-2"/>
              <c:y val="0.3305552711402352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l-PL"/>
            </a:p>
          </c:txPr>
        </c:title>
        <c:numFmt formatCode="General" sourceLinked="1"/>
        <c:majorTickMark val="out"/>
        <c:minorTickMark val="none"/>
        <c:tickLblPos val="nextTo"/>
        <c:crossAx val="380410184"/>
        <c:crosses val="autoZero"/>
        <c:auto val="1"/>
        <c:lblAlgn val="ctr"/>
        <c:lblOffset val="100"/>
        <c:noMultiLvlLbl val="0"/>
      </c:catAx>
      <c:valAx>
        <c:axId val="3804101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380409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 w="952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8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</c:dTable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 paperSize="9"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none" spc="0" normalizeH="0" baseline="0">
              <a:solidFill>
                <a:srgbClr val="EE4523"/>
              </a:solidFill>
              <a:latin typeface="+mj-lt"/>
              <a:ea typeface="+mj-ea"/>
              <a:cs typeface="+mj-cs"/>
            </a:defRPr>
          </a:pPr>
          <a:endParaRPr lang="pl-PL"/>
        </a:p>
      </c:txPr>
    </c:title>
    <c:autoTitleDeleted val="0"/>
    <c:plotArea>
      <c:layout>
        <c:manualLayout>
          <c:layoutTarget val="inner"/>
          <c:xMode val="edge"/>
          <c:yMode val="edge"/>
          <c:x val="0.13059874925511114"/>
          <c:y val="0.12895987694596658"/>
          <c:w val="0.83197877960081679"/>
          <c:h val="0.597658479771671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'Emisja na budynek'!$B$31:$C$31</c:f>
              <c:strCache>
                <c:ptCount val="2"/>
                <c:pt idx="0">
                  <c:v>Pył zawieszony</c:v>
                </c:pt>
                <c:pt idx="1">
                  <c:v>TSP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bg1">
                  <a:lumMod val="6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8CF0-482B-A898-01F51232B78F}"/>
              </c:ext>
            </c:extLst>
          </c:dPt>
          <c:dPt>
            <c:idx val="1"/>
            <c:invertIfNegative val="0"/>
            <c:bubble3D val="0"/>
            <c:spPr>
              <a:solidFill>
                <a:schemeClr val="bg1">
                  <a:lumMod val="6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8CF0-482B-A898-01F51232B78F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8CF0-482B-A898-01F51232B78F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8CF0-482B-A898-01F51232B78F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8CF0-482B-A898-01F51232B78F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8CF0-482B-A898-01F51232B78F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8CF0-482B-A898-01F51232B78F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8CF0-482B-A898-01F51232B78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'Emisja na budynek'!$D$23:$K$24</c:f>
              <c:strCache>
                <c:ptCount val="8"/>
                <c:pt idx="0">
                  <c:v>Węgiel kamienny ciąg naturalny</c:v>
                </c:pt>
                <c:pt idx="1">
                  <c:v>Węgiel kamienny ciąg sztuczny</c:v>
                </c:pt>
                <c:pt idx="2">
                  <c:v>Drewno</c:v>
                </c:pt>
                <c:pt idx="3">
                  <c:v>Olej opałowy</c:v>
                </c:pt>
                <c:pt idx="4">
                  <c:v>Gaz ziemny</c:v>
                </c:pt>
                <c:pt idx="5">
                  <c:v>Propan</c:v>
                </c:pt>
                <c:pt idx="6">
                  <c:v>Pompa ciepła powietrze/woda</c:v>
                </c:pt>
                <c:pt idx="7">
                  <c:v>Pompa ciepła grunt/woda</c:v>
                </c:pt>
              </c:strCache>
            </c:strRef>
          </c:cat>
          <c:val>
            <c:numRef>
              <c:f>'Emisja na budynek'!$D$31:$K$31</c:f>
              <c:numCache>
                <c:formatCode>0.0000</c:formatCode>
                <c:ptCount val="8"/>
                <c:pt idx="0">
                  <c:v>35.888120727272735</c:v>
                </c:pt>
                <c:pt idx="1">
                  <c:v>37.383459090909099</c:v>
                </c:pt>
                <c:pt idx="2">
                  <c:v>3.9327115218216324</c:v>
                </c:pt>
                <c:pt idx="3">
                  <c:v>0.62052044954198204</c:v>
                </c:pt>
                <c:pt idx="4">
                  <c:v>8.9993007902735591E-4</c:v>
                </c:pt>
                <c:pt idx="5">
                  <c:v>3.149755276595493E-2</c:v>
                </c:pt>
                <c:pt idx="6">
                  <c:v>0.73619144950762405</c:v>
                </c:pt>
                <c:pt idx="7">
                  <c:v>0.64854961028052593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8CF0-482B-A898-01F51232B78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47"/>
        <c:axId val="380409856"/>
        <c:axId val="380410184"/>
      </c:barChart>
      <c:catAx>
        <c:axId val="380409856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l-PL"/>
                  <a:t>[ kg</a:t>
                </a:r>
                <a:r>
                  <a:rPr lang="pl-PL" baseline="0"/>
                  <a:t> / rok ]</a:t>
                </a:r>
                <a:endParaRPr lang="pl-PL"/>
              </a:p>
            </c:rich>
          </c:tx>
          <c:layout>
            <c:manualLayout>
              <c:xMode val="edge"/>
              <c:yMode val="edge"/>
              <c:x val="9.3909188671383523E-2"/>
              <c:y val="0.3305552711402352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l-PL"/>
            </a:p>
          </c:txPr>
        </c:title>
        <c:numFmt formatCode="General" sourceLinked="1"/>
        <c:majorTickMark val="out"/>
        <c:minorTickMark val="none"/>
        <c:tickLblPos val="nextTo"/>
        <c:crossAx val="380410184"/>
        <c:crosses val="autoZero"/>
        <c:auto val="1"/>
        <c:lblAlgn val="ctr"/>
        <c:lblOffset val="100"/>
        <c:noMultiLvlLbl val="0"/>
      </c:catAx>
      <c:valAx>
        <c:axId val="3804101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380409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 w="952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8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</c:dTable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 paperSize="9"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none" spc="0" normalizeH="0" baseline="0">
              <a:solidFill>
                <a:srgbClr val="EE4523"/>
              </a:solidFill>
              <a:latin typeface="+mj-lt"/>
              <a:ea typeface="+mj-ea"/>
              <a:cs typeface="+mj-cs"/>
            </a:defRPr>
          </a:pPr>
          <a:endParaRPr lang="pl-PL"/>
        </a:p>
      </c:txPr>
    </c:title>
    <c:autoTitleDeleted val="0"/>
    <c:plotArea>
      <c:layout>
        <c:manualLayout>
          <c:layoutTarget val="inner"/>
          <c:xMode val="edge"/>
          <c:yMode val="edge"/>
          <c:x val="0.13059874925511114"/>
          <c:y val="0.12895987694596658"/>
          <c:w val="0.83197877960081679"/>
          <c:h val="0.597658479771671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'Emisja na budynek'!$B$32:$C$32</c:f>
              <c:strCache>
                <c:ptCount val="2"/>
                <c:pt idx="0">
                  <c:v>Benzo(a)piren</c:v>
                </c:pt>
                <c:pt idx="1">
                  <c:v>B(a)P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bg1">
                  <a:lumMod val="6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B799-448C-930B-BA221825FBD4}"/>
              </c:ext>
            </c:extLst>
          </c:dPt>
          <c:dPt>
            <c:idx val="1"/>
            <c:invertIfNegative val="0"/>
            <c:bubble3D val="0"/>
            <c:spPr>
              <a:solidFill>
                <a:schemeClr val="bg1">
                  <a:lumMod val="6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B799-448C-930B-BA221825FBD4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B799-448C-930B-BA221825FBD4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B799-448C-930B-BA221825FBD4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B799-448C-930B-BA221825FBD4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B799-448C-930B-BA221825FBD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'Emisja na budynek'!$D$23:$K$24</c:f>
              <c:strCache>
                <c:ptCount val="8"/>
                <c:pt idx="0">
                  <c:v>Węgiel kamienny ciąg naturalny</c:v>
                </c:pt>
                <c:pt idx="1">
                  <c:v>Węgiel kamienny ciąg sztuczny</c:v>
                </c:pt>
                <c:pt idx="2">
                  <c:v>Drewno</c:v>
                </c:pt>
                <c:pt idx="3">
                  <c:v>Olej opałowy</c:v>
                </c:pt>
                <c:pt idx="4">
                  <c:v>Gaz ziemny</c:v>
                </c:pt>
                <c:pt idx="5">
                  <c:v>Propan</c:v>
                </c:pt>
                <c:pt idx="6">
                  <c:v>Pompa ciepła powietrze/woda</c:v>
                </c:pt>
                <c:pt idx="7">
                  <c:v>Pompa ciepła grunt/woda</c:v>
                </c:pt>
              </c:strCache>
            </c:strRef>
          </c:cat>
          <c:val>
            <c:numRef>
              <c:f>'Emisja na budynek'!$D$32:$K$32</c:f>
              <c:numCache>
                <c:formatCode>0.0000</c:formatCode>
                <c:ptCount val="8"/>
                <c:pt idx="0">
                  <c:v>2.7252541677272733E-2</c:v>
                </c:pt>
                <c:pt idx="1">
                  <c:v>1.8925376164772727E-2</c:v>
                </c:pt>
                <c:pt idx="2">
                  <c:v>1.462968686117647E-2</c:v>
                </c:pt>
                <c:pt idx="3">
                  <c:v>4.7451563788504508E-4</c:v>
                </c:pt>
                <c:pt idx="4">
                  <c:v>3.5403249308936173E-5</c:v>
                </c:pt>
                <c:pt idx="5">
                  <c:v>3.540324930893335E-8</c:v>
                </c:pt>
                <c:pt idx="6">
                  <c:v>1.9228943109735442E-9</c:v>
                </c:pt>
                <c:pt idx="7">
                  <c:v>1.693978321571932E-9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B799-448C-930B-BA221825FBD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47"/>
        <c:axId val="380409856"/>
        <c:axId val="380410184"/>
      </c:barChart>
      <c:catAx>
        <c:axId val="380409856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l-PL"/>
                  <a:t>[ kg</a:t>
                </a:r>
                <a:r>
                  <a:rPr lang="pl-PL" baseline="0"/>
                  <a:t> / rok ]</a:t>
                </a:r>
                <a:endParaRPr lang="pl-PL"/>
              </a:p>
            </c:rich>
          </c:tx>
          <c:layout>
            <c:manualLayout>
              <c:xMode val="edge"/>
              <c:yMode val="edge"/>
              <c:x val="9.3909188671383523E-2"/>
              <c:y val="0.3305552711402352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l-PL"/>
            </a:p>
          </c:txPr>
        </c:title>
        <c:numFmt formatCode="General" sourceLinked="1"/>
        <c:majorTickMark val="out"/>
        <c:minorTickMark val="none"/>
        <c:tickLblPos val="nextTo"/>
        <c:crossAx val="380410184"/>
        <c:crosses val="autoZero"/>
        <c:auto val="1"/>
        <c:lblAlgn val="ctr"/>
        <c:lblOffset val="100"/>
        <c:noMultiLvlLbl val="0"/>
      </c:catAx>
      <c:valAx>
        <c:axId val="3804101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380409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 w="952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8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</c:dTable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 paperSize="9"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23677735935182"/>
          <c:y val="3.2445223343947206E-2"/>
          <c:w val="0.80541768800639046"/>
          <c:h val="0.7684999876582825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'Emisja na budynek'!$F$35</c:f>
              <c:strCache>
                <c:ptCount val="1"/>
                <c:pt idx="0">
                  <c:v>Różnica w emisji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53FB-4EA4-98CB-AD0F4989BF17}"/>
              </c:ext>
            </c:extLst>
          </c:dPt>
          <c:dPt>
            <c:idx val="2"/>
            <c:invertIfNegative val="0"/>
            <c:bubble3D val="0"/>
            <c:spPr>
              <a:solidFill>
                <a:schemeClr val="bg1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8-53FB-4EA4-98CB-AD0F4989BF17}"/>
              </c:ext>
            </c:extLst>
          </c:dPt>
          <c:dPt>
            <c:idx val="3"/>
            <c:invertIfNegative val="0"/>
            <c:bubble3D val="0"/>
            <c:spPr>
              <a:solidFill>
                <a:schemeClr val="tx1">
                  <a:lumMod val="65000"/>
                  <a:lumOff val="3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53FB-4EA4-98CB-AD0F4989BF17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4647-4E80-B7DB-15E475C66ADC}"/>
              </c:ext>
            </c:extLst>
          </c:dPt>
          <c:dLbls>
            <c:delete val="1"/>
          </c:dLbls>
          <c:cat>
            <c:strRef>
              <c:f>'Emisja na budynek'!$B$36:$B$41</c:f>
              <c:strCache>
                <c:ptCount val="6"/>
                <c:pt idx="0">
                  <c:v>Tlenek siarki</c:v>
                </c:pt>
                <c:pt idx="1">
                  <c:v>Tlenek azotu</c:v>
                </c:pt>
                <c:pt idx="2">
                  <c:v>Tlenek węgla</c:v>
                </c:pt>
                <c:pt idx="3">
                  <c:v>Dwutlenek węgla</c:v>
                </c:pt>
                <c:pt idx="4">
                  <c:v>Pył zawieszony</c:v>
                </c:pt>
                <c:pt idx="5">
                  <c:v>Benzo(a)piren</c:v>
                </c:pt>
              </c:strCache>
            </c:strRef>
          </c:cat>
          <c:val>
            <c:numRef>
              <c:f>'Emisja na budynek'!$F$36:$F$41</c:f>
              <c:numCache>
                <c:formatCode>0.00</c:formatCode>
                <c:ptCount val="6"/>
                <c:pt idx="0">
                  <c:v>35.388371240835724</c:v>
                </c:pt>
                <c:pt idx="1">
                  <c:v>3.9747517837409925</c:v>
                </c:pt>
                <c:pt idx="2">
                  <c:v>215.32089163889648</c:v>
                </c:pt>
                <c:pt idx="3">
                  <c:v>2393.6450839706808</c:v>
                </c:pt>
                <c:pt idx="4">
                  <c:v>36.734909480628573</c:v>
                </c:pt>
                <c:pt idx="5">
                  <c:v>1.8925374470794405E-2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26-4A0A-BBFB-BEB477C089F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435648464"/>
        <c:axId val="435660272"/>
      </c:barChart>
      <c:catAx>
        <c:axId val="4356484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none" spc="0" normalizeH="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35660272"/>
        <c:crosses val="autoZero"/>
        <c:auto val="1"/>
        <c:lblAlgn val="ctr"/>
        <c:lblOffset val="100"/>
        <c:noMultiLvlLbl val="0"/>
      </c:catAx>
      <c:valAx>
        <c:axId val="4356602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#,##0" sourceLinked="0"/>
        <c:majorTickMark val="cross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3564846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</c:dTable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7" Type="http://schemas.openxmlformats.org/officeDocument/2006/relationships/image" Target="../media/image2.png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6" Type="http://schemas.openxmlformats.org/officeDocument/2006/relationships/chart" Target="../charts/chart7.xml"/><Relationship Id="rId5" Type="http://schemas.openxmlformats.org/officeDocument/2006/relationships/chart" Target="../charts/chart6.xml"/><Relationship Id="rId4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302558</xdr:colOff>
      <xdr:row>18</xdr:row>
      <xdr:rowOff>168089</xdr:rowOff>
    </xdr:from>
    <xdr:to>
      <xdr:col>15</xdr:col>
      <xdr:colOff>625287</xdr:colOff>
      <xdr:row>47</xdr:row>
      <xdr:rowOff>134471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031940" y="3888442"/>
          <a:ext cx="5219700" cy="5715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605117</xdr:colOff>
      <xdr:row>42</xdr:row>
      <xdr:rowOff>51547</xdr:rowOff>
    </xdr:from>
    <xdr:to>
      <xdr:col>6</xdr:col>
      <xdr:colOff>896470</xdr:colOff>
      <xdr:row>61</xdr:row>
      <xdr:rowOff>78441</xdr:rowOff>
    </xdr:to>
    <xdr:graphicFrame macro="">
      <xdr:nvGraphicFramePr>
        <xdr:cNvPr id="3" name="Wykres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43704</xdr:colOff>
      <xdr:row>4</xdr:row>
      <xdr:rowOff>76761</xdr:rowOff>
    </xdr:from>
    <xdr:to>
      <xdr:col>14</xdr:col>
      <xdr:colOff>561976</xdr:colOff>
      <xdr:row>25</xdr:row>
      <xdr:rowOff>36261</xdr:rowOff>
    </xdr:to>
    <xdr:graphicFrame macro="">
      <xdr:nvGraphicFramePr>
        <xdr:cNvPr id="2" name="Wykres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47625</xdr:colOff>
      <xdr:row>25</xdr:row>
      <xdr:rowOff>78439</xdr:rowOff>
    </xdr:from>
    <xdr:to>
      <xdr:col>14</xdr:col>
      <xdr:colOff>565897</xdr:colOff>
      <xdr:row>46</xdr:row>
      <xdr:rowOff>37939</xdr:rowOff>
    </xdr:to>
    <xdr:graphicFrame macro="">
      <xdr:nvGraphicFramePr>
        <xdr:cNvPr id="3" name="Wykres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47625</xdr:colOff>
      <xdr:row>46</xdr:row>
      <xdr:rowOff>122141</xdr:rowOff>
    </xdr:from>
    <xdr:to>
      <xdr:col>14</xdr:col>
      <xdr:colOff>565897</xdr:colOff>
      <xdr:row>67</xdr:row>
      <xdr:rowOff>81641</xdr:rowOff>
    </xdr:to>
    <xdr:graphicFrame macro="">
      <xdr:nvGraphicFramePr>
        <xdr:cNvPr id="4" name="Wykres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44823</xdr:colOff>
      <xdr:row>72</xdr:row>
      <xdr:rowOff>44826</xdr:rowOff>
    </xdr:from>
    <xdr:to>
      <xdr:col>14</xdr:col>
      <xdr:colOff>563095</xdr:colOff>
      <xdr:row>93</xdr:row>
      <xdr:rowOff>4326</xdr:rowOff>
    </xdr:to>
    <xdr:graphicFrame macro="">
      <xdr:nvGraphicFramePr>
        <xdr:cNvPr id="5" name="Wykres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44824</xdr:colOff>
      <xdr:row>93</xdr:row>
      <xdr:rowOff>44825</xdr:rowOff>
    </xdr:from>
    <xdr:to>
      <xdr:col>14</xdr:col>
      <xdr:colOff>560294</xdr:colOff>
      <xdr:row>114</xdr:row>
      <xdr:rowOff>4325</xdr:rowOff>
    </xdr:to>
    <xdr:graphicFrame macro="">
      <xdr:nvGraphicFramePr>
        <xdr:cNvPr id="6" name="Wykres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44823</xdr:colOff>
      <xdr:row>114</xdr:row>
      <xdr:rowOff>44825</xdr:rowOff>
    </xdr:from>
    <xdr:to>
      <xdr:col>14</xdr:col>
      <xdr:colOff>563095</xdr:colOff>
      <xdr:row>133</xdr:row>
      <xdr:rowOff>0</xdr:rowOff>
    </xdr:to>
    <xdr:graphicFrame macro="">
      <xdr:nvGraphicFramePr>
        <xdr:cNvPr id="7" name="Wykres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13</xdr:col>
      <xdr:colOff>134473</xdr:colOff>
      <xdr:row>133</xdr:row>
      <xdr:rowOff>190499</xdr:rowOff>
    </xdr:from>
    <xdr:to>
      <xdr:col>15</xdr:col>
      <xdr:colOff>37977</xdr:colOff>
      <xdr:row>135</xdr:row>
      <xdr:rowOff>6620</xdr:rowOff>
    </xdr:to>
    <xdr:pic>
      <xdr:nvPicPr>
        <xdr:cNvPr id="8" name="Obraz 7" descr="Znalezione obrazy dla zapytania logo viessmann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70914" y="26076087"/>
          <a:ext cx="1113739" cy="2419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158750</xdr:colOff>
      <xdr:row>20</xdr:row>
      <xdr:rowOff>96308</xdr:rowOff>
    </xdr:from>
    <xdr:to>
      <xdr:col>11</xdr:col>
      <xdr:colOff>63500</xdr:colOff>
      <xdr:row>41</xdr:row>
      <xdr:rowOff>1</xdr:rowOff>
    </xdr:to>
    <xdr:graphicFrame macro="">
      <xdr:nvGraphicFramePr>
        <xdr:cNvPr id="2" name="Wykres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9</xdr:col>
      <xdr:colOff>85725</xdr:colOff>
      <xdr:row>3</xdr:row>
      <xdr:rowOff>189443</xdr:rowOff>
    </xdr:from>
    <xdr:to>
      <xdr:col>10</xdr:col>
      <xdr:colOff>589864</xdr:colOff>
      <xdr:row>5</xdr:row>
      <xdr:rowOff>8054</xdr:rowOff>
    </xdr:to>
    <xdr:pic>
      <xdr:nvPicPr>
        <xdr:cNvPr id="3" name="Obraz 2" descr="Znalezione obrazy dla zapytania logo viessman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19625" y="713318"/>
          <a:ext cx="1113739" cy="2472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gios.gov.pl/images/dokumenty/prtr/Poradnik_metodyczny_w_zakresie_PRTR_dla_Instalacji_spalania_paliw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/>
  <dimension ref="A2:Q50"/>
  <sheetViews>
    <sheetView showGridLines="0" zoomScale="85" zoomScaleNormal="85" workbookViewId="0">
      <selection activeCell="F20" sqref="F20"/>
    </sheetView>
  </sheetViews>
  <sheetFormatPr defaultRowHeight="15" x14ac:dyDescent="0.25"/>
  <cols>
    <col min="1" max="1" width="3.5703125" customWidth="1"/>
    <col min="2" max="2" width="25.42578125" customWidth="1"/>
    <col min="3" max="9" width="13.7109375" customWidth="1"/>
    <col min="10" max="10" width="4.5703125" customWidth="1"/>
    <col min="11" max="16" width="13.7109375" customWidth="1"/>
  </cols>
  <sheetData>
    <row r="2" spans="1:17" ht="23.25" x14ac:dyDescent="0.35">
      <c r="B2" s="128" t="s">
        <v>76</v>
      </c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</row>
    <row r="3" spans="1:17" x14ac:dyDescent="0.25">
      <c r="B3" s="3" t="s">
        <v>17</v>
      </c>
    </row>
    <row r="5" spans="1:17" x14ac:dyDescent="0.25">
      <c r="A5" s="12"/>
      <c r="B5" s="11" t="s">
        <v>44</v>
      </c>
      <c r="C5" s="11"/>
      <c r="D5" s="137" t="s">
        <v>26</v>
      </c>
      <c r="E5" s="138"/>
      <c r="F5" s="43" t="s">
        <v>10</v>
      </c>
      <c r="G5" s="44" t="s">
        <v>11</v>
      </c>
      <c r="H5" s="46" t="s">
        <v>12</v>
      </c>
      <c r="I5" s="59" t="s">
        <v>15</v>
      </c>
      <c r="J5" s="12"/>
      <c r="K5" s="137" t="s">
        <v>26</v>
      </c>
      <c r="L5" s="138"/>
      <c r="M5" s="43" t="s">
        <v>10</v>
      </c>
      <c r="N5" s="44" t="s">
        <v>11</v>
      </c>
      <c r="O5" s="46" t="s">
        <v>12</v>
      </c>
      <c r="P5" s="59" t="s">
        <v>15</v>
      </c>
      <c r="Q5" s="12"/>
    </row>
    <row r="6" spans="1:17" x14ac:dyDescent="0.25">
      <c r="A6" s="12"/>
      <c r="B6" s="12" t="s">
        <v>47</v>
      </c>
      <c r="C6" t="s">
        <v>45</v>
      </c>
      <c r="D6" s="135">
        <f>26.4/3.6</f>
        <v>7.333333333333333</v>
      </c>
      <c r="E6" s="136"/>
      <c r="F6" s="39">
        <f>18.6/3.6</f>
        <v>5.166666666666667</v>
      </c>
      <c r="G6" s="40">
        <f>42.7/3.6</f>
        <v>11.861111111111112</v>
      </c>
      <c r="H6" s="9"/>
      <c r="I6" s="68"/>
      <c r="J6" s="12"/>
      <c r="K6" s="131" t="s">
        <v>51</v>
      </c>
      <c r="L6" s="133" t="s">
        <v>73</v>
      </c>
      <c r="M6" s="133" t="s">
        <v>52</v>
      </c>
      <c r="N6" s="133" t="s">
        <v>53</v>
      </c>
      <c r="O6" s="133" t="s">
        <v>54</v>
      </c>
      <c r="P6" s="133" t="s">
        <v>54</v>
      </c>
      <c r="Q6" s="12"/>
    </row>
    <row r="7" spans="1:17" x14ac:dyDescent="0.25">
      <c r="A7" s="12"/>
      <c r="B7" s="11" t="s">
        <v>47</v>
      </c>
      <c r="C7" s="11" t="s">
        <v>46</v>
      </c>
      <c r="D7" s="41"/>
      <c r="E7" s="42"/>
      <c r="F7" s="43"/>
      <c r="G7" s="44"/>
      <c r="H7" s="45">
        <f>35/3.6</f>
        <v>9.7222222222222214</v>
      </c>
      <c r="I7" s="69">
        <v>7.0060000000000002</v>
      </c>
      <c r="J7" s="12"/>
      <c r="K7" s="132"/>
      <c r="L7" s="134"/>
      <c r="M7" s="134"/>
      <c r="N7" s="134"/>
      <c r="O7" s="134"/>
      <c r="P7" s="134"/>
      <c r="Q7" s="12"/>
    </row>
    <row r="8" spans="1:17" x14ac:dyDescent="0.25">
      <c r="A8" s="12"/>
      <c r="B8" s="27" t="s">
        <v>48</v>
      </c>
      <c r="D8" s="141" t="s">
        <v>13</v>
      </c>
      <c r="E8" s="142"/>
      <c r="F8" s="7" t="s">
        <v>13</v>
      </c>
      <c r="G8" s="7" t="s">
        <v>13</v>
      </c>
      <c r="H8" s="7" t="s">
        <v>14</v>
      </c>
      <c r="I8" s="8" t="s">
        <v>16</v>
      </c>
      <c r="J8" s="12"/>
      <c r="K8" s="139" t="s">
        <v>50</v>
      </c>
      <c r="L8" s="140"/>
      <c r="M8" s="47" t="s">
        <v>50</v>
      </c>
      <c r="N8" s="48" t="s">
        <v>50</v>
      </c>
      <c r="O8" s="47" t="s">
        <v>50</v>
      </c>
      <c r="P8" s="47" t="s">
        <v>50</v>
      </c>
      <c r="Q8" s="12"/>
    </row>
    <row r="9" spans="1:17" x14ac:dyDescent="0.25">
      <c r="A9" s="12"/>
      <c r="B9" s="12"/>
      <c r="D9" s="8" t="s">
        <v>25</v>
      </c>
      <c r="E9" s="7" t="s">
        <v>49</v>
      </c>
      <c r="F9" s="7" t="s">
        <v>27</v>
      </c>
      <c r="G9" s="7" t="s">
        <v>28</v>
      </c>
      <c r="H9" s="7"/>
      <c r="I9" s="8"/>
      <c r="J9" s="12"/>
      <c r="K9" s="5" t="s">
        <v>25</v>
      </c>
      <c r="L9" s="5" t="s">
        <v>49</v>
      </c>
      <c r="M9" s="7" t="s">
        <v>27</v>
      </c>
      <c r="N9" s="7" t="s">
        <v>28</v>
      </c>
      <c r="O9" s="7"/>
      <c r="P9" s="8"/>
      <c r="Q9" s="12"/>
    </row>
    <row r="10" spans="1:17" x14ac:dyDescent="0.25">
      <c r="A10" s="12"/>
      <c r="B10" s="12"/>
      <c r="D10" s="143" t="s">
        <v>29</v>
      </c>
      <c r="E10" s="144"/>
      <c r="F10" s="10" t="s">
        <v>30</v>
      </c>
      <c r="G10" s="10" t="s">
        <v>29</v>
      </c>
      <c r="H10" s="10" t="s">
        <v>29</v>
      </c>
      <c r="I10" s="50" t="s">
        <v>29</v>
      </c>
      <c r="J10" s="12"/>
      <c r="K10" s="129" t="s">
        <v>29</v>
      </c>
      <c r="L10" s="130"/>
      <c r="M10" s="49" t="s">
        <v>30</v>
      </c>
      <c r="N10" s="10" t="s">
        <v>29</v>
      </c>
      <c r="O10" s="10" t="s">
        <v>29</v>
      </c>
      <c r="P10" s="50" t="s">
        <v>29</v>
      </c>
      <c r="Q10" s="12"/>
    </row>
    <row r="11" spans="1:17" x14ac:dyDescent="0.25">
      <c r="A11" s="12"/>
      <c r="B11" s="19" t="s">
        <v>0</v>
      </c>
      <c r="C11" s="20" t="s">
        <v>1</v>
      </c>
      <c r="D11" s="21" t="s">
        <v>33</v>
      </c>
      <c r="E11" s="21" t="s">
        <v>65</v>
      </c>
      <c r="F11" s="22">
        <v>110</v>
      </c>
      <c r="G11" s="22" t="s">
        <v>68</v>
      </c>
      <c r="H11" s="22" t="s">
        <v>70</v>
      </c>
      <c r="I11" s="21">
        <v>1</v>
      </c>
      <c r="J11" s="12"/>
      <c r="K11" s="66">
        <f>16000*E19/($D$6*1000)/0.5</f>
        <v>5.0181818181818185</v>
      </c>
      <c r="L11" s="35">
        <f>16000*E19/($D$6*1000)/0.72</f>
        <v>3.4848484848484853</v>
      </c>
      <c r="M11" s="35">
        <f>F11/($F$6*1000)/0.85</f>
        <v>2.5047438330170778E-2</v>
      </c>
      <c r="N11" s="35">
        <f>20359.2*E20/($G$6*1000)/0.91</f>
        <v>0.13203588542604935</v>
      </c>
      <c r="O11" s="35">
        <f>(0.002*E21)/($H$7)/0.94</f>
        <v>8.7537993920972651E-6</v>
      </c>
      <c r="P11" s="36">
        <f>I11/277.7777777778/0.94</f>
        <v>3.8297872340422468E-3</v>
      </c>
      <c r="Q11" s="12"/>
    </row>
    <row r="12" spans="1:17" x14ac:dyDescent="0.25">
      <c r="A12" s="12"/>
      <c r="B12" s="19" t="s">
        <v>2</v>
      </c>
      <c r="C12" s="20" t="s">
        <v>3</v>
      </c>
      <c r="D12" s="21">
        <v>2200</v>
      </c>
      <c r="E12" s="22">
        <v>2000</v>
      </c>
      <c r="F12" s="22">
        <v>1000</v>
      </c>
      <c r="G12" s="22">
        <v>2395.1999999999998</v>
      </c>
      <c r="H12" s="22">
        <v>1.52</v>
      </c>
      <c r="I12" s="21">
        <v>60</v>
      </c>
      <c r="J12" s="12"/>
      <c r="K12" s="66">
        <f t="shared" ref="K12:K16" si="0">D12/($D$6*1000)/0.5</f>
        <v>0.6</v>
      </c>
      <c r="L12" s="35">
        <f>E12/($D$6*1000)/0.72</f>
        <v>0.37878787878787884</v>
      </c>
      <c r="M12" s="35">
        <f t="shared" ref="M12:M16" si="1">F12/($F$6*1000)/0.85</f>
        <v>0.22770398481973433</v>
      </c>
      <c r="N12" s="35">
        <f t="shared" ref="N12:N16" si="2">G12/($G$6*1000)/0.91</f>
        <v>0.22190905113621734</v>
      </c>
      <c r="O12" s="35">
        <f t="shared" ref="O12:O16" si="3">H12/($H$7)/0.94</f>
        <v>0.16632218844984803</v>
      </c>
      <c r="P12" s="36">
        <f t="shared" ref="P12:P16" si="4">I12/277.7777777778/0.94</f>
        <v>0.22978723404253484</v>
      </c>
      <c r="Q12" s="12"/>
    </row>
    <row r="13" spans="1:17" x14ac:dyDescent="0.25">
      <c r="A13" s="12"/>
      <c r="B13" s="23" t="s">
        <v>4</v>
      </c>
      <c r="C13" s="24" t="s">
        <v>5</v>
      </c>
      <c r="D13" s="25">
        <v>45000</v>
      </c>
      <c r="E13" s="26">
        <v>70000</v>
      </c>
      <c r="F13" s="26">
        <v>26000</v>
      </c>
      <c r="G13" s="26">
        <v>682.63199999999995</v>
      </c>
      <c r="H13" s="26">
        <v>0.3</v>
      </c>
      <c r="I13" s="25">
        <v>40</v>
      </c>
      <c r="J13" s="12"/>
      <c r="K13" s="66">
        <f t="shared" si="0"/>
        <v>12.272727272727273</v>
      </c>
      <c r="L13" s="35">
        <f>E13/($D$6*1000)/0.72</f>
        <v>13.257575757575758</v>
      </c>
      <c r="M13" s="35">
        <f t="shared" si="1"/>
        <v>5.9203036053130935</v>
      </c>
      <c r="N13" s="35">
        <f t="shared" si="2"/>
        <v>6.3244079573821943E-2</v>
      </c>
      <c r="O13" s="35">
        <f t="shared" si="3"/>
        <v>3.2826747720364743E-2</v>
      </c>
      <c r="P13" s="36">
        <f t="shared" si="4"/>
        <v>0.15319148936168986</v>
      </c>
      <c r="Q13" s="12"/>
    </row>
    <row r="14" spans="1:17" x14ac:dyDescent="0.25">
      <c r="A14" s="12"/>
      <c r="B14" s="19" t="s">
        <v>6</v>
      </c>
      <c r="C14" s="20" t="s">
        <v>7</v>
      </c>
      <c r="D14" s="21">
        <v>1850000</v>
      </c>
      <c r="E14" s="21">
        <v>1850000</v>
      </c>
      <c r="F14" s="22">
        <v>1200000</v>
      </c>
      <c r="G14" s="22">
        <v>3233520</v>
      </c>
      <c r="H14" s="22">
        <v>2000</v>
      </c>
      <c r="I14" s="21">
        <v>64000</v>
      </c>
      <c r="J14" s="12"/>
      <c r="K14" s="66">
        <f t="shared" si="0"/>
        <v>504.54545454545456</v>
      </c>
      <c r="L14" s="35">
        <f>E14/($D$6*1000)/0.72</f>
        <v>350.37878787878788</v>
      </c>
      <c r="M14" s="35">
        <f t="shared" si="1"/>
        <v>273.24478178368122</v>
      </c>
      <c r="N14" s="35">
        <f t="shared" si="2"/>
        <v>299.57721903389341</v>
      </c>
      <c r="O14" s="35">
        <f t="shared" si="3"/>
        <v>218.84498480243164</v>
      </c>
      <c r="P14" s="36">
        <f t="shared" si="4"/>
        <v>245.10638297870381</v>
      </c>
      <c r="Q14" s="12"/>
    </row>
    <row r="15" spans="1:17" x14ac:dyDescent="0.25">
      <c r="A15" s="12"/>
      <c r="B15" s="19" t="s">
        <v>8</v>
      </c>
      <c r="C15" s="20" t="s">
        <v>9</v>
      </c>
      <c r="D15" s="21" t="s">
        <v>66</v>
      </c>
      <c r="E15" s="21" t="s">
        <v>67</v>
      </c>
      <c r="F15" s="22" t="s">
        <v>72</v>
      </c>
      <c r="G15" s="22">
        <v>407.18400000000003</v>
      </c>
      <c r="H15" s="22">
        <v>5.0000000000000001E-4</v>
      </c>
      <c r="I15" s="21">
        <v>0.5</v>
      </c>
      <c r="J15" s="12"/>
      <c r="K15" s="66">
        <f>(1000*E22)/($D$6*1000)/0.5</f>
        <v>2.1818181818181821</v>
      </c>
      <c r="L15" s="35">
        <f>(1500*E22)/($D$6*1000)/0.72</f>
        <v>2.2727272727272729</v>
      </c>
      <c r="M15" s="35">
        <f>1500*E23/($F$6*1000)/0.85</f>
        <v>0.23908918406072105</v>
      </c>
      <c r="N15" s="35">
        <f t="shared" si="2"/>
        <v>3.772453869315695E-2</v>
      </c>
      <c r="O15" s="35">
        <f t="shared" si="3"/>
        <v>5.4711246200607913E-5</v>
      </c>
      <c r="P15" s="36">
        <f t="shared" si="4"/>
        <v>1.9148936170211234E-3</v>
      </c>
      <c r="Q15" s="12"/>
    </row>
    <row r="16" spans="1:17" x14ac:dyDescent="0.25">
      <c r="A16" s="12"/>
      <c r="B16" s="15" t="s">
        <v>31</v>
      </c>
      <c r="C16" s="16" t="s">
        <v>41</v>
      </c>
      <c r="D16" s="18">
        <v>6.0750000000000002</v>
      </c>
      <c r="E16" s="18">
        <v>6.0750000000000002</v>
      </c>
      <c r="F16" s="18">
        <v>3.9060000000000001</v>
      </c>
      <c r="G16" s="18">
        <v>0.31137599999999999</v>
      </c>
      <c r="H16" s="18">
        <v>1.967E-5</v>
      </c>
      <c r="I16" s="17">
        <v>5.6199999999999998E-7</v>
      </c>
      <c r="J16" s="12"/>
      <c r="K16" s="4">
        <f t="shared" si="0"/>
        <v>1.6568181818181818E-3</v>
      </c>
      <c r="L16" s="35">
        <f>E16/($D$6*1000)/0.72</f>
        <v>1.1505681818181819E-3</v>
      </c>
      <c r="M16" s="35">
        <f t="shared" si="1"/>
        <v>8.8941176470588228E-4</v>
      </c>
      <c r="N16" s="35">
        <f t="shared" si="2"/>
        <v>2.8848176647708257E-5</v>
      </c>
      <c r="O16" s="35">
        <f t="shared" si="3"/>
        <v>2.1523404255319148E-6</v>
      </c>
      <c r="P16" s="36">
        <f t="shared" si="4"/>
        <v>2.1523404255317429E-9</v>
      </c>
      <c r="Q16" s="12"/>
    </row>
    <row r="17" spans="2:11" x14ac:dyDescent="0.25">
      <c r="B17" s="12"/>
      <c r="C17" s="4"/>
      <c r="D17" s="146"/>
      <c r="E17" s="146"/>
      <c r="F17" s="6"/>
      <c r="G17" s="6"/>
      <c r="H17" s="6"/>
      <c r="I17" s="6"/>
      <c r="J17" s="12"/>
    </row>
    <row r="18" spans="2:11" x14ac:dyDescent="0.25">
      <c r="B18" s="12"/>
      <c r="C18" s="4"/>
      <c r="D18" s="6"/>
      <c r="E18" s="6"/>
      <c r="F18" s="6"/>
      <c r="G18" s="38"/>
      <c r="H18" s="6"/>
      <c r="I18" s="51"/>
      <c r="K18" s="13" t="s">
        <v>32</v>
      </c>
    </row>
    <row r="19" spans="2:11" x14ac:dyDescent="0.25">
      <c r="B19" s="14" t="s">
        <v>36</v>
      </c>
      <c r="E19" s="163">
        <v>1.1499999999999999</v>
      </c>
      <c r="F19" s="1"/>
      <c r="G19" s="38"/>
      <c r="H19" s="1"/>
      <c r="I19" s="1"/>
    </row>
    <row r="20" spans="2:11" x14ac:dyDescent="0.25">
      <c r="B20" s="14" t="s">
        <v>69</v>
      </c>
      <c r="E20" s="163">
        <v>7.0000000000000007E-2</v>
      </c>
      <c r="F20" s="1"/>
      <c r="H20" s="1"/>
      <c r="I20" s="1"/>
    </row>
    <row r="21" spans="2:11" x14ac:dyDescent="0.25">
      <c r="B21" s="14" t="s">
        <v>35</v>
      </c>
      <c r="E21" s="163">
        <v>0.04</v>
      </c>
      <c r="F21" s="1"/>
      <c r="H21" s="1"/>
      <c r="I21" s="1"/>
    </row>
    <row r="22" spans="2:11" x14ac:dyDescent="0.25">
      <c r="B22" s="14" t="s">
        <v>34</v>
      </c>
      <c r="E22" s="163">
        <v>8</v>
      </c>
      <c r="F22" s="37"/>
      <c r="G22" s="1"/>
      <c r="H22" s="1"/>
      <c r="I22" s="1"/>
    </row>
    <row r="23" spans="2:11" x14ac:dyDescent="0.25">
      <c r="B23" s="14" t="s">
        <v>71</v>
      </c>
      <c r="E23" s="163">
        <v>0.7</v>
      </c>
    </row>
    <row r="24" spans="2:11" x14ac:dyDescent="0.25">
      <c r="B24" s="14"/>
    </row>
    <row r="25" spans="2:11" x14ac:dyDescent="0.25">
      <c r="B25" s="31" t="s">
        <v>39</v>
      </c>
      <c r="C25" s="11"/>
      <c r="D25" s="11"/>
      <c r="E25" s="11"/>
      <c r="F25" s="11"/>
      <c r="G25" s="11"/>
      <c r="H25" s="11"/>
      <c r="I25" s="11"/>
      <c r="J25" s="12"/>
    </row>
    <row r="26" spans="2:11" x14ac:dyDescent="0.25">
      <c r="B26" s="2" t="s">
        <v>21</v>
      </c>
      <c r="J26" s="12"/>
    </row>
    <row r="27" spans="2:11" x14ac:dyDescent="0.25">
      <c r="B27" t="s">
        <v>18</v>
      </c>
      <c r="J27" s="12"/>
    </row>
    <row r="28" spans="2:11" x14ac:dyDescent="0.25">
      <c r="B28" t="s">
        <v>19</v>
      </c>
      <c r="J28" s="12"/>
    </row>
    <row r="29" spans="2:11" x14ac:dyDescent="0.25">
      <c r="B29" t="s">
        <v>20</v>
      </c>
      <c r="J29" s="12"/>
    </row>
    <row r="30" spans="2:11" x14ac:dyDescent="0.25">
      <c r="J30" s="12"/>
    </row>
    <row r="31" spans="2:11" x14ac:dyDescent="0.25">
      <c r="B31" s="31" t="s">
        <v>38</v>
      </c>
      <c r="C31" s="11"/>
      <c r="D31" s="11"/>
      <c r="E31" s="11"/>
      <c r="F31" s="11"/>
      <c r="G31" s="11"/>
      <c r="H31" s="11"/>
      <c r="I31" s="11"/>
      <c r="J31" s="12"/>
    </row>
    <row r="32" spans="2:11" x14ac:dyDescent="0.25">
      <c r="B32" s="2" t="s">
        <v>22</v>
      </c>
    </row>
    <row r="33" spans="2:10" x14ac:dyDescent="0.25">
      <c r="B33" t="s">
        <v>18</v>
      </c>
    </row>
    <row r="34" spans="2:10" x14ac:dyDescent="0.25">
      <c r="B34" t="s">
        <v>19</v>
      </c>
    </row>
    <row r="35" spans="2:10" x14ac:dyDescent="0.25">
      <c r="B35" t="s">
        <v>23</v>
      </c>
    </row>
    <row r="36" spans="2:10" x14ac:dyDescent="0.25">
      <c r="B36" t="s">
        <v>24</v>
      </c>
    </row>
    <row r="38" spans="2:10" ht="23.25" x14ac:dyDescent="0.35">
      <c r="B38" s="128" t="s">
        <v>37</v>
      </c>
      <c r="C38" s="128"/>
      <c r="D38" s="128"/>
      <c r="E38" s="128"/>
      <c r="F38" s="128"/>
      <c r="G38" s="128"/>
      <c r="H38" s="128"/>
      <c r="I38" s="128"/>
    </row>
    <row r="40" spans="2:10" x14ac:dyDescent="0.25">
      <c r="B40" s="145" t="s">
        <v>40</v>
      </c>
      <c r="C40" s="145"/>
      <c r="D40" s="145"/>
      <c r="E40" s="145"/>
      <c r="F40" s="145"/>
      <c r="G40" s="145"/>
      <c r="H40" s="145"/>
      <c r="I40" s="145"/>
    </row>
    <row r="41" spans="2:10" ht="24.75" x14ac:dyDescent="0.25">
      <c r="B41" s="72" t="s">
        <v>75</v>
      </c>
      <c r="C41" s="12"/>
      <c r="D41" s="12"/>
      <c r="E41" s="73"/>
      <c r="F41" s="65"/>
      <c r="G41" s="65"/>
      <c r="H41" s="65"/>
      <c r="I41" s="70" t="s">
        <v>74</v>
      </c>
    </row>
    <row r="42" spans="2:10" x14ac:dyDescent="0.25">
      <c r="B42" s="11" t="s">
        <v>0</v>
      </c>
      <c r="C42" s="11"/>
      <c r="D42" s="67" t="s">
        <v>1</v>
      </c>
      <c r="E42" s="67">
        <v>24307</v>
      </c>
      <c r="F42" s="52" t="s">
        <v>16</v>
      </c>
      <c r="G42" s="28">
        <f>E42/277.77777778*(1-I42)</f>
        <v>5.6003327999551926</v>
      </c>
      <c r="H42" s="28" t="s">
        <v>43</v>
      </c>
      <c r="I42" s="71">
        <v>0.93600000000000005</v>
      </c>
    </row>
    <row r="43" spans="2:10" x14ac:dyDescent="0.25">
      <c r="B43" s="19" t="s">
        <v>2</v>
      </c>
      <c r="C43" s="19"/>
      <c r="D43" s="33" t="s">
        <v>3</v>
      </c>
      <c r="E43" s="33">
        <v>160</v>
      </c>
      <c r="F43" s="66" t="s">
        <v>16</v>
      </c>
      <c r="G43" s="20">
        <f>E43/277.77777778</f>
        <v>0.57599999999539198</v>
      </c>
      <c r="H43" s="20" t="s">
        <v>43</v>
      </c>
      <c r="I43" s="12"/>
      <c r="J43" s="12"/>
    </row>
    <row r="44" spans="2:10" x14ac:dyDescent="0.25">
      <c r="B44" s="23" t="s">
        <v>4</v>
      </c>
      <c r="C44" s="19"/>
      <c r="D44" s="34" t="s">
        <v>5</v>
      </c>
      <c r="E44" s="33">
        <v>195</v>
      </c>
      <c r="F44" s="52" t="s">
        <v>16</v>
      </c>
      <c r="G44" s="20">
        <f>E44/277.77777778</f>
        <v>0.70199999999438401</v>
      </c>
      <c r="H44" s="20" t="s">
        <v>43</v>
      </c>
      <c r="I44" s="12"/>
      <c r="J44" s="12"/>
    </row>
    <row r="45" spans="2:10" x14ac:dyDescent="0.25">
      <c r="B45" s="19" t="s">
        <v>6</v>
      </c>
      <c r="C45" s="19"/>
      <c r="D45" s="33" t="s">
        <v>7</v>
      </c>
      <c r="E45" s="33">
        <v>239</v>
      </c>
      <c r="F45" s="52" t="s">
        <v>42</v>
      </c>
      <c r="G45" s="20">
        <f>E45*1000/277.77777778</f>
        <v>860.39999999311681</v>
      </c>
      <c r="H45" s="20" t="s">
        <v>43</v>
      </c>
      <c r="I45" s="12"/>
      <c r="J45" s="12"/>
    </row>
    <row r="46" spans="2:10" x14ac:dyDescent="0.25">
      <c r="B46" s="19" t="s">
        <v>8</v>
      </c>
      <c r="C46" s="19"/>
      <c r="D46" s="33" t="s">
        <v>9</v>
      </c>
      <c r="E46" s="33">
        <f>(12+80)/2</f>
        <v>46</v>
      </c>
      <c r="F46" s="52" t="s">
        <v>16</v>
      </c>
      <c r="G46" s="20">
        <f>E46/277.77777778</f>
        <v>0.1655999999986752</v>
      </c>
      <c r="H46" s="20" t="s">
        <v>43</v>
      </c>
      <c r="I46" s="12"/>
      <c r="J46" s="12"/>
    </row>
    <row r="47" spans="2:10" x14ac:dyDescent="0.25">
      <c r="B47" s="15" t="s">
        <v>31</v>
      </c>
      <c r="C47" s="15"/>
      <c r="D47" s="36" t="s">
        <v>41</v>
      </c>
      <c r="E47" s="36">
        <f>3.52/1000000</f>
        <v>3.5200000000000002E-6</v>
      </c>
      <c r="F47" s="5" t="s">
        <v>13</v>
      </c>
      <c r="G47" s="16">
        <f>E47/8138</f>
        <v>4.3253870729909072E-10</v>
      </c>
      <c r="H47" s="16" t="s">
        <v>43</v>
      </c>
      <c r="I47" s="12"/>
      <c r="J47" s="12"/>
    </row>
    <row r="48" spans="2:10" x14ac:dyDescent="0.25">
      <c r="B48" s="30"/>
      <c r="C48" s="12"/>
      <c r="D48" s="12"/>
      <c r="E48" s="4"/>
      <c r="F48" s="4"/>
      <c r="G48" s="4"/>
      <c r="H48" s="12"/>
      <c r="I48" s="12"/>
      <c r="J48" s="12"/>
    </row>
    <row r="49" spans="2:9" x14ac:dyDescent="0.25">
      <c r="B49" s="4"/>
      <c r="C49" s="12"/>
      <c r="D49" s="4"/>
      <c r="E49" s="29"/>
      <c r="F49" s="4"/>
      <c r="G49" s="12"/>
      <c r="H49" s="12"/>
      <c r="I49" s="12"/>
    </row>
    <row r="50" spans="2:9" x14ac:dyDescent="0.25">
      <c r="B50" s="12"/>
      <c r="C50" s="12"/>
      <c r="D50" s="12"/>
      <c r="E50" s="12"/>
    </row>
  </sheetData>
  <mergeCells count="17">
    <mergeCell ref="B40:I40"/>
    <mergeCell ref="D17:E17"/>
    <mergeCell ref="B38:I38"/>
    <mergeCell ref="B2:P2"/>
    <mergeCell ref="K10:L10"/>
    <mergeCell ref="K6:K7"/>
    <mergeCell ref="L6:L7"/>
    <mergeCell ref="M6:M7"/>
    <mergeCell ref="N6:N7"/>
    <mergeCell ref="D6:E6"/>
    <mergeCell ref="K5:L5"/>
    <mergeCell ref="K8:L8"/>
    <mergeCell ref="D5:E5"/>
    <mergeCell ref="D8:E8"/>
    <mergeCell ref="D10:E10"/>
    <mergeCell ref="O6:O7"/>
    <mergeCell ref="P6:P7"/>
  </mergeCells>
  <hyperlinks>
    <hyperlink ref="K18" r:id="rId1"/>
  </hyperlink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2:L41"/>
  <sheetViews>
    <sheetView zoomScale="85" zoomScaleNormal="85" workbookViewId="0">
      <selection activeCell="I46" sqref="I46"/>
    </sheetView>
  </sheetViews>
  <sheetFormatPr defaultRowHeight="15" x14ac:dyDescent="0.25"/>
  <cols>
    <col min="2" max="2" width="36.28515625" bestFit="1" customWidth="1"/>
    <col min="3" max="11" width="13.7109375" customWidth="1"/>
  </cols>
  <sheetData>
    <row r="2" spans="1:12" x14ac:dyDescent="0.25">
      <c r="B2" t="s">
        <v>55</v>
      </c>
      <c r="C2">
        <f>Analiza!G7</f>
        <v>139</v>
      </c>
      <c r="D2" t="s">
        <v>58</v>
      </c>
    </row>
    <row r="3" spans="1:12" x14ac:dyDescent="0.25">
      <c r="B3" t="s">
        <v>56</v>
      </c>
      <c r="C3">
        <f>Analiza!G8</f>
        <v>100</v>
      </c>
      <c r="D3" t="s">
        <v>59</v>
      </c>
    </row>
    <row r="4" spans="1:12" x14ac:dyDescent="0.25">
      <c r="B4" t="s">
        <v>57</v>
      </c>
      <c r="C4">
        <f>Analiza!G9</f>
        <v>3</v>
      </c>
      <c r="D4" t="s">
        <v>60</v>
      </c>
    </row>
    <row r="6" spans="1:12" x14ac:dyDescent="0.25">
      <c r="B6" t="s">
        <v>61</v>
      </c>
      <c r="C6">
        <f>Analiza!G11</f>
        <v>13900</v>
      </c>
      <c r="D6" t="s">
        <v>63</v>
      </c>
    </row>
    <row r="7" spans="1:12" x14ac:dyDescent="0.25">
      <c r="B7" t="s">
        <v>62</v>
      </c>
      <c r="C7" s="53">
        <f>Analiza!G12</f>
        <v>2548.7220000000002</v>
      </c>
      <c r="D7" t="s">
        <v>63</v>
      </c>
    </row>
    <row r="8" spans="1:12" x14ac:dyDescent="0.25">
      <c r="B8" t="s">
        <v>64</v>
      </c>
      <c r="C8" s="54">
        <f>Analiza!G13</f>
        <v>16448.722000000002</v>
      </c>
      <c r="D8" t="s">
        <v>63</v>
      </c>
    </row>
    <row r="10" spans="1:12" x14ac:dyDescent="0.25">
      <c r="J10" s="12"/>
    </row>
    <row r="11" spans="1:12" x14ac:dyDescent="0.25">
      <c r="C11" s="12"/>
      <c r="D11" s="137" t="s">
        <v>26</v>
      </c>
      <c r="E11" s="147"/>
      <c r="F11" s="43" t="s">
        <v>10</v>
      </c>
      <c r="G11" s="44" t="s">
        <v>11</v>
      </c>
      <c r="H11" s="46" t="s">
        <v>12</v>
      </c>
      <c r="I11" s="59" t="s">
        <v>15</v>
      </c>
      <c r="J11" s="148" t="s">
        <v>77</v>
      </c>
      <c r="K11" s="148"/>
    </row>
    <row r="12" spans="1:12" x14ac:dyDescent="0.25">
      <c r="D12" s="61" t="s">
        <v>25</v>
      </c>
      <c r="E12" s="62" t="s">
        <v>49</v>
      </c>
      <c r="F12" s="60"/>
      <c r="G12" s="56"/>
      <c r="H12" s="57"/>
      <c r="I12" s="58"/>
      <c r="J12" s="93" t="s">
        <v>78</v>
      </c>
      <c r="K12" s="78" t="s">
        <v>79</v>
      </c>
    </row>
    <row r="13" spans="1:12" x14ac:dyDescent="0.25">
      <c r="D13" s="55"/>
      <c r="E13" s="32"/>
      <c r="F13" s="75"/>
      <c r="G13" s="76"/>
      <c r="H13" s="77"/>
      <c r="I13" s="68"/>
      <c r="J13" s="94">
        <v>3.7</v>
      </c>
      <c r="K13" s="74">
        <v>4.2</v>
      </c>
    </row>
    <row r="14" spans="1:12" x14ac:dyDescent="0.25">
      <c r="D14" s="80" t="str">
        <f t="shared" ref="D14:K14" si="0">"[kg/"&amp;INT($C$8)&amp;"kWh]"</f>
        <v>[kg/16448kWh]</v>
      </c>
      <c r="E14" s="81" t="str">
        <f t="shared" si="0"/>
        <v>[kg/16448kWh]</v>
      </c>
      <c r="F14" s="82" t="str">
        <f t="shared" si="0"/>
        <v>[kg/16448kWh]</v>
      </c>
      <c r="G14" s="83" t="str">
        <f t="shared" si="0"/>
        <v>[kg/16448kWh]</v>
      </c>
      <c r="H14" s="84" t="str">
        <f t="shared" si="0"/>
        <v>[kg/16448kWh]</v>
      </c>
      <c r="I14" s="85" t="str">
        <f t="shared" si="0"/>
        <v>[kg/16448kWh]</v>
      </c>
      <c r="J14" s="79" t="str">
        <f t="shared" si="0"/>
        <v>[kg/16448kWh]</v>
      </c>
      <c r="K14" s="79" t="str">
        <f t="shared" si="0"/>
        <v>[kg/16448kWh]</v>
      </c>
    </row>
    <row r="15" spans="1:12" x14ac:dyDescent="0.25">
      <c r="A15" s="12"/>
      <c r="B15" s="19" t="s">
        <v>0</v>
      </c>
      <c r="C15" s="20" t="s">
        <v>1</v>
      </c>
      <c r="D15" s="63">
        <f>'Wskaźniki emisji'!K11*'Emisja na budynek'!$C$8/1000</f>
        <v>82.54267767272728</v>
      </c>
      <c r="E15" s="63">
        <f>'Wskaźniki emisji'!L11*'Emisja na budynek'!$C$8/1000</f>
        <v>57.321303939393957</v>
      </c>
      <c r="F15" s="63">
        <f>'Wskaźniki emisji'!M11*'Emisja na budynek'!$C$8/1000</f>
        <v>0.41199834990512341</v>
      </c>
      <c r="G15" s="63">
        <f>'Wskaźniki emisji'!N11*'Emisja na budynek'!$C$8/1000</f>
        <v>2.1718215733969379</v>
      </c>
      <c r="H15" s="63">
        <f>'Wskaźniki emisji'!O11*'Emisja na budynek'!$C$8/1000</f>
        <v>1.4398881264437693E-4</v>
      </c>
      <c r="I15" s="63">
        <f>'Wskaźniki emisji'!P11*'Emisja na budynek'!$C$8/1000</f>
        <v>6.2995105531909859E-2</v>
      </c>
      <c r="J15" s="86">
        <f>'Wskaźniki emisji'!G42*'Emisja na budynek'!$C$8/'Emisja na budynek'!$J$13/1000</f>
        <v>24.896842522687724</v>
      </c>
      <c r="K15" s="88">
        <f>'Wskaźniki emisji'!G42*'Emisja na budynek'!$C$8/'Emisja na budynek'!$K$13/1000</f>
        <v>21.932932698558233</v>
      </c>
      <c r="L15" s="12"/>
    </row>
    <row r="16" spans="1:12" x14ac:dyDescent="0.25">
      <c r="A16" s="12"/>
      <c r="B16" s="19" t="s">
        <v>2</v>
      </c>
      <c r="C16" s="20" t="s">
        <v>3</v>
      </c>
      <c r="D16" s="63">
        <f>'Wskaźniki emisji'!K12*'Emisja na budynek'!$C$8/1000</f>
        <v>9.8692332</v>
      </c>
      <c r="E16" s="63">
        <f>'Wskaźniki emisji'!L12*'Emisja na budynek'!$C$8/1000</f>
        <v>6.2305765151515171</v>
      </c>
      <c r="F16" s="63">
        <f>'Wskaźniki emisji'!M12*'Emisja na budynek'!$C$8/1000</f>
        <v>3.7454395445920303</v>
      </c>
      <c r="G16" s="63">
        <f>'Wskaźniki emisji'!N12*'Emisja na budynek'!$C$8/1000</f>
        <v>3.6501202914234234</v>
      </c>
      <c r="H16" s="63">
        <f>'Wskaźniki emisji'!O12*'Emisja na budynek'!$C$8/1000</f>
        <v>2.7357874402431617</v>
      </c>
      <c r="I16" s="63">
        <f>'Wskaźniki emisji'!P12*'Emisja na budynek'!$C$8/1000</f>
        <v>3.7797063319145923</v>
      </c>
      <c r="J16" s="86">
        <f>'Wskaźniki emisji'!G43*'Emisja na budynek'!$C$8/'Emisja na budynek'!$J$13/1000</f>
        <v>2.5606659113308661</v>
      </c>
      <c r="K16" s="88">
        <f>'Wskaźniki emisji'!G43*'Emisja na budynek'!$C$8/'Emisja na budynek'!$K$13/1000</f>
        <v>2.2558247314105246</v>
      </c>
      <c r="L16" s="12"/>
    </row>
    <row r="17" spans="1:12" x14ac:dyDescent="0.25">
      <c r="A17" s="12"/>
      <c r="B17" s="23" t="s">
        <v>4</v>
      </c>
      <c r="C17" s="24" t="s">
        <v>5</v>
      </c>
      <c r="D17" s="63">
        <f>'Wskaźniki emisji'!K13*'Emisja na budynek'!$C$8/1000</f>
        <v>201.87067909090911</v>
      </c>
      <c r="E17" s="63">
        <f>'Wskaźniki emisji'!L13*'Emisja na budynek'!$C$8/1000</f>
        <v>218.07017803030305</v>
      </c>
      <c r="F17" s="63">
        <f>'Wskaźniki emisji'!M13*'Emisja na budynek'!$C$8/1000</f>
        <v>97.381428159392797</v>
      </c>
      <c r="G17" s="63">
        <f>'Wskaźniki emisji'!N13*'Emisja na budynek'!$C$8/1000</f>
        <v>1.0402842830556758</v>
      </c>
      <c r="H17" s="63">
        <f>'Wskaźniki emisji'!O13*'Emisja na budynek'!$C$8/1000</f>
        <v>0.53995804741641351</v>
      </c>
      <c r="I17" s="63">
        <f>'Wskaźniki emisji'!P13*'Emisja na budynek'!$C$8/1000</f>
        <v>2.5198042212763943</v>
      </c>
      <c r="J17" s="86">
        <f>'Wskaźniki emisji'!G44*'Emisja na budynek'!$C$8/'Emisja na budynek'!$J$13/1000</f>
        <v>3.1208115794344931</v>
      </c>
      <c r="K17" s="88">
        <f>'Wskaźniki emisji'!G44*'Emisja na budynek'!$C$8/'Emisja na budynek'!$K$13/1000</f>
        <v>2.7492863914065775</v>
      </c>
      <c r="L17" s="12"/>
    </row>
    <row r="18" spans="1:12" x14ac:dyDescent="0.25">
      <c r="A18" s="12"/>
      <c r="B18" s="19" t="s">
        <v>6</v>
      </c>
      <c r="C18" s="20" t="s">
        <v>7</v>
      </c>
      <c r="D18" s="63">
        <f>'Wskaźniki emisji'!K14*'Emisja na budynek'!$C$8/1000</f>
        <v>8299.127918181819</v>
      </c>
      <c r="E18" s="63">
        <f>'Wskaźniki emisji'!L14*'Emisja na budynek'!$C$8/1000</f>
        <v>5763.2832765151525</v>
      </c>
      <c r="F18" s="63">
        <f>'Wskaźniki emisji'!M14*'Emisja na budynek'!$C$8/1000</f>
        <v>4494.5274535104372</v>
      </c>
      <c r="G18" s="63">
        <f>'Wskaźniki emisji'!N14*'Emisja na budynek'!$C$8/1000</f>
        <v>4927.6623934216223</v>
      </c>
      <c r="H18" s="63">
        <f>'Wskaźniki emisji'!O14*'Emisja na budynek'!$C$8/1000</f>
        <v>3599.7203161094235</v>
      </c>
      <c r="I18" s="63">
        <f>'Wskaźniki emisji'!P14*'Emisja na budynek'!$C$8/1000</f>
        <v>4031.6867540422309</v>
      </c>
      <c r="J18" s="86">
        <f>'Wskaźniki emisji'!G45*'Emisja na budynek'!$C$8/'Emisja na budynek'!$J$13/1000</f>
        <v>3824.9947050504811</v>
      </c>
      <c r="K18" s="88">
        <f>'Wskaźniki emisji'!G45*'Emisja na budynek'!$C$8/'Emisja na budynek'!$K$13/1000</f>
        <v>3369.6381925444716</v>
      </c>
      <c r="L18" s="12"/>
    </row>
    <row r="19" spans="1:12" x14ac:dyDescent="0.25">
      <c r="A19" s="12"/>
      <c r="B19" s="19" t="s">
        <v>8</v>
      </c>
      <c r="C19" s="20" t="s">
        <v>9</v>
      </c>
      <c r="D19" s="63">
        <f>'Wskaźniki emisji'!K15*'Emisja na budynek'!$C$8/1000</f>
        <v>35.888120727272735</v>
      </c>
      <c r="E19" s="63">
        <f>'Wskaźniki emisji'!L15*'Emisja na budynek'!$C$8/1000</f>
        <v>37.383459090909099</v>
      </c>
      <c r="F19" s="63">
        <f>'Wskaźniki emisji'!M15*'Emisja na budynek'!$C$8/1000</f>
        <v>3.9327115218216324</v>
      </c>
      <c r="G19" s="63">
        <f>'Wskaźniki emisji'!N15*'Emisja na budynek'!$C$8/1000</f>
        <v>0.62052044954198204</v>
      </c>
      <c r="H19" s="63">
        <f>'Wskaźniki emisji'!O15*'Emisja na budynek'!$C$8/1000</f>
        <v>8.9993007902735591E-4</v>
      </c>
      <c r="I19" s="63">
        <f>'Wskaźniki emisji'!P15*'Emisja na budynek'!$C$8/1000</f>
        <v>3.149755276595493E-2</v>
      </c>
      <c r="J19" s="86">
        <f>'Wskaźniki emisji'!G46*'Emisja na budynek'!$C$8/'Emisja na budynek'!$J$13/1000</f>
        <v>0.73619144950762405</v>
      </c>
      <c r="K19" s="88">
        <f>'Wskaźniki emisji'!G46*'Emisja na budynek'!$C$8/'Emisja na budynek'!$K$13/1000</f>
        <v>0.64854961028052593</v>
      </c>
      <c r="L19" s="12"/>
    </row>
    <row r="20" spans="1:12" x14ac:dyDescent="0.25">
      <c r="A20" s="12"/>
      <c r="B20" s="15" t="s">
        <v>31</v>
      </c>
      <c r="C20" s="16" t="s">
        <v>41</v>
      </c>
      <c r="D20" s="64">
        <f>'Wskaźniki emisji'!K16*'Emisja na budynek'!$C$8/1000</f>
        <v>2.7252541677272733E-2</v>
      </c>
      <c r="E20" s="64">
        <f>'Wskaźniki emisji'!L16*'Emisja na budynek'!$C$8/1000</f>
        <v>1.8925376164772727E-2</v>
      </c>
      <c r="F20" s="64">
        <f>'Wskaźniki emisji'!M16*'Emisja na budynek'!$C$8/1000</f>
        <v>1.462968686117647E-2</v>
      </c>
      <c r="G20" s="64">
        <f>'Wskaźniki emisji'!N16*'Emisja na budynek'!$C$8/1000</f>
        <v>4.7451563788504508E-4</v>
      </c>
      <c r="H20" s="64">
        <f>'Wskaźniki emisji'!O16*'Emisja na budynek'!$C$8/1000</f>
        <v>3.5403249308936173E-5</v>
      </c>
      <c r="I20" s="64">
        <f>'Wskaźniki emisji'!P16*'Emisja na budynek'!$C$8/1000</f>
        <v>3.540324930893335E-8</v>
      </c>
      <c r="J20" s="87">
        <f>'Wskaźniki emisji'!G47*'Emisja na budynek'!$C$8/'Emisja na budynek'!$J$13/1000</f>
        <v>1.9228943109735442E-9</v>
      </c>
      <c r="K20" s="89">
        <f>'Wskaźniki emisji'!G47*'Emisja na budynek'!$C$8/'Emisja na budynek'!$K$13/1000</f>
        <v>1.693978321571932E-9</v>
      </c>
      <c r="L20" s="12"/>
    </row>
    <row r="21" spans="1:12" x14ac:dyDescent="0.25">
      <c r="D21" s="12"/>
      <c r="E21" s="12"/>
      <c r="F21" s="12"/>
      <c r="G21" s="12"/>
      <c r="H21" s="12"/>
      <c r="I21" s="12"/>
      <c r="J21" s="12"/>
      <c r="K21" s="12"/>
    </row>
    <row r="22" spans="1:12" x14ac:dyDescent="0.25">
      <c r="D22" s="98" t="str">
        <f t="shared" ref="D22:K22" si="1">D23</f>
        <v>Węgiel kamienny ciąg naturalny</v>
      </c>
      <c r="E22" s="98" t="str">
        <f t="shared" si="1"/>
        <v>Węgiel kamienny ciąg sztuczny</v>
      </c>
      <c r="F22" s="98" t="str">
        <f t="shared" si="1"/>
        <v>Drewno</v>
      </c>
      <c r="G22" s="98" t="str">
        <f t="shared" si="1"/>
        <v>Olej opałowy</v>
      </c>
      <c r="H22" s="98" t="str">
        <f t="shared" si="1"/>
        <v>Gaz ziemny</v>
      </c>
      <c r="I22" s="98" t="str">
        <f t="shared" si="1"/>
        <v>Propan</v>
      </c>
      <c r="J22" s="98" t="str">
        <f t="shared" si="1"/>
        <v>Pompa ciepła powietrze/woda</v>
      </c>
      <c r="K22" s="98" t="str">
        <f t="shared" si="1"/>
        <v>Pompa ciepła grunt/woda</v>
      </c>
    </row>
    <row r="23" spans="1:12" ht="15" customHeight="1" x14ac:dyDescent="0.25">
      <c r="C23" s="12"/>
      <c r="D23" s="149" t="s">
        <v>80</v>
      </c>
      <c r="E23" s="150" t="s">
        <v>81</v>
      </c>
      <c r="F23" s="151" t="s">
        <v>10</v>
      </c>
      <c r="G23" s="152" t="s">
        <v>11</v>
      </c>
      <c r="H23" s="153" t="s">
        <v>12</v>
      </c>
      <c r="I23" s="154" t="s">
        <v>15</v>
      </c>
      <c r="J23" s="155" t="s">
        <v>82</v>
      </c>
      <c r="K23" s="155" t="s">
        <v>83</v>
      </c>
    </row>
    <row r="24" spans="1:12" x14ac:dyDescent="0.25">
      <c r="D24" s="149"/>
      <c r="E24" s="150"/>
      <c r="F24" s="151"/>
      <c r="G24" s="152"/>
      <c r="H24" s="153"/>
      <c r="I24" s="154"/>
      <c r="J24" s="155"/>
      <c r="K24" s="155"/>
    </row>
    <row r="25" spans="1:12" x14ac:dyDescent="0.25">
      <c r="D25" s="55"/>
      <c r="E25" s="55"/>
      <c r="F25" s="75"/>
      <c r="G25" s="76"/>
      <c r="H25" s="77"/>
      <c r="I25" s="68"/>
      <c r="J25" s="74" t="str">
        <f>"COP = "&amp;J13</f>
        <v>COP = 3,7</v>
      </c>
      <c r="K25" s="74" t="str">
        <f>"COP = "&amp;K13</f>
        <v>COP = 4,2</v>
      </c>
    </row>
    <row r="26" spans="1:12" x14ac:dyDescent="0.25">
      <c r="D26" s="80" t="s">
        <v>84</v>
      </c>
      <c r="E26" s="80" t="s">
        <v>84</v>
      </c>
      <c r="F26" s="82" t="s">
        <v>84</v>
      </c>
      <c r="G26" s="83" t="s">
        <v>84</v>
      </c>
      <c r="H26" s="84" t="s">
        <v>84</v>
      </c>
      <c r="I26" s="85" t="s">
        <v>84</v>
      </c>
      <c r="J26" s="92" t="s">
        <v>84</v>
      </c>
      <c r="K26" s="90" t="s">
        <v>84</v>
      </c>
    </row>
    <row r="27" spans="1:12" x14ac:dyDescent="0.25">
      <c r="B27" s="19" t="s">
        <v>0</v>
      </c>
      <c r="C27" s="20" t="s">
        <v>1</v>
      </c>
      <c r="D27" s="63">
        <f>D15</f>
        <v>82.54267767272728</v>
      </c>
      <c r="E27" s="63">
        <f t="shared" ref="E27:K27" si="2">E15</f>
        <v>57.321303939393957</v>
      </c>
      <c r="F27" s="63">
        <f t="shared" si="2"/>
        <v>0.41199834990512341</v>
      </c>
      <c r="G27" s="63">
        <f t="shared" si="2"/>
        <v>2.1718215733969379</v>
      </c>
      <c r="H27" s="63">
        <f t="shared" si="2"/>
        <v>1.4398881264437693E-4</v>
      </c>
      <c r="I27" s="63">
        <f t="shared" si="2"/>
        <v>6.2995105531909859E-2</v>
      </c>
      <c r="J27" s="91">
        <f t="shared" si="2"/>
        <v>24.896842522687724</v>
      </c>
      <c r="K27" s="63">
        <f t="shared" si="2"/>
        <v>21.932932698558233</v>
      </c>
    </row>
    <row r="28" spans="1:12" x14ac:dyDescent="0.25">
      <c r="B28" s="19" t="s">
        <v>2</v>
      </c>
      <c r="C28" s="20" t="s">
        <v>3</v>
      </c>
      <c r="D28" s="63">
        <f t="shared" ref="D28:K32" si="3">D16</f>
        <v>9.8692332</v>
      </c>
      <c r="E28" s="63">
        <f t="shared" si="3"/>
        <v>6.2305765151515171</v>
      </c>
      <c r="F28" s="63">
        <f t="shared" si="3"/>
        <v>3.7454395445920303</v>
      </c>
      <c r="G28" s="63">
        <f t="shared" si="3"/>
        <v>3.6501202914234234</v>
      </c>
      <c r="H28" s="63">
        <f t="shared" si="3"/>
        <v>2.7357874402431617</v>
      </c>
      <c r="I28" s="63">
        <f t="shared" si="3"/>
        <v>3.7797063319145923</v>
      </c>
      <c r="J28" s="63">
        <f t="shared" si="3"/>
        <v>2.5606659113308661</v>
      </c>
      <c r="K28" s="63">
        <f t="shared" si="3"/>
        <v>2.2558247314105246</v>
      </c>
    </row>
    <row r="29" spans="1:12" x14ac:dyDescent="0.25">
      <c r="B29" s="23" t="s">
        <v>4</v>
      </c>
      <c r="C29" s="24" t="s">
        <v>5</v>
      </c>
      <c r="D29" s="63">
        <f t="shared" si="3"/>
        <v>201.87067909090911</v>
      </c>
      <c r="E29" s="63">
        <f t="shared" si="3"/>
        <v>218.07017803030305</v>
      </c>
      <c r="F29" s="63">
        <f t="shared" si="3"/>
        <v>97.381428159392797</v>
      </c>
      <c r="G29" s="63">
        <f t="shared" si="3"/>
        <v>1.0402842830556758</v>
      </c>
      <c r="H29" s="63">
        <f t="shared" si="3"/>
        <v>0.53995804741641351</v>
      </c>
      <c r="I29" s="63">
        <f t="shared" si="3"/>
        <v>2.5198042212763943</v>
      </c>
      <c r="J29" s="63">
        <f t="shared" si="3"/>
        <v>3.1208115794344931</v>
      </c>
      <c r="K29" s="63">
        <f t="shared" si="3"/>
        <v>2.7492863914065775</v>
      </c>
    </row>
    <row r="30" spans="1:12" x14ac:dyDescent="0.25">
      <c r="B30" s="19" t="s">
        <v>6</v>
      </c>
      <c r="C30" s="20" t="s">
        <v>7</v>
      </c>
      <c r="D30" s="63">
        <f t="shared" si="3"/>
        <v>8299.127918181819</v>
      </c>
      <c r="E30" s="63">
        <f t="shared" si="3"/>
        <v>5763.2832765151525</v>
      </c>
      <c r="F30" s="63">
        <f t="shared" si="3"/>
        <v>4494.5274535104372</v>
      </c>
      <c r="G30" s="63">
        <f t="shared" si="3"/>
        <v>4927.6623934216223</v>
      </c>
      <c r="H30" s="63">
        <f t="shared" si="3"/>
        <v>3599.7203161094235</v>
      </c>
      <c r="I30" s="63">
        <f t="shared" si="3"/>
        <v>4031.6867540422309</v>
      </c>
      <c r="J30" s="63">
        <f t="shared" si="3"/>
        <v>3824.9947050504811</v>
      </c>
      <c r="K30" s="63">
        <f t="shared" si="3"/>
        <v>3369.6381925444716</v>
      </c>
    </row>
    <row r="31" spans="1:12" x14ac:dyDescent="0.25">
      <c r="B31" s="19" t="s">
        <v>85</v>
      </c>
      <c r="C31" s="20" t="s">
        <v>9</v>
      </c>
      <c r="D31" s="63">
        <f t="shared" si="3"/>
        <v>35.888120727272735</v>
      </c>
      <c r="E31" s="63">
        <f t="shared" si="3"/>
        <v>37.383459090909099</v>
      </c>
      <c r="F31" s="63">
        <f t="shared" si="3"/>
        <v>3.9327115218216324</v>
      </c>
      <c r="G31" s="63">
        <f t="shared" si="3"/>
        <v>0.62052044954198204</v>
      </c>
      <c r="H31" s="63">
        <f t="shared" si="3"/>
        <v>8.9993007902735591E-4</v>
      </c>
      <c r="I31" s="63">
        <f t="shared" si="3"/>
        <v>3.149755276595493E-2</v>
      </c>
      <c r="J31" s="63">
        <f t="shared" si="3"/>
        <v>0.73619144950762405</v>
      </c>
      <c r="K31" s="63">
        <f t="shared" si="3"/>
        <v>0.64854961028052593</v>
      </c>
    </row>
    <row r="32" spans="1:12" x14ac:dyDescent="0.25">
      <c r="B32" s="15" t="s">
        <v>31</v>
      </c>
      <c r="C32" s="16" t="s">
        <v>41</v>
      </c>
      <c r="D32" s="63">
        <f t="shared" si="3"/>
        <v>2.7252541677272733E-2</v>
      </c>
      <c r="E32" s="63">
        <f t="shared" si="3"/>
        <v>1.8925376164772727E-2</v>
      </c>
      <c r="F32" s="63">
        <f t="shared" si="3"/>
        <v>1.462968686117647E-2</v>
      </c>
      <c r="G32" s="63">
        <f t="shared" si="3"/>
        <v>4.7451563788504508E-4</v>
      </c>
      <c r="H32" s="63">
        <f t="shared" si="3"/>
        <v>3.5403249308936173E-5</v>
      </c>
      <c r="I32" s="63">
        <f t="shared" si="3"/>
        <v>3.540324930893335E-8</v>
      </c>
      <c r="J32" s="63">
        <f t="shared" si="3"/>
        <v>1.9228943109735442E-9</v>
      </c>
      <c r="K32" s="63">
        <f t="shared" si="3"/>
        <v>1.693978321571932E-9</v>
      </c>
    </row>
    <row r="35" spans="2:11" ht="36" x14ac:dyDescent="0.25">
      <c r="D35" s="102" t="str">
        <f>Analiza!C17</f>
        <v>Węgiel kamienny ciąg sztuczny</v>
      </c>
      <c r="E35" s="103" t="str">
        <f>Analiza!H17</f>
        <v>Pompa ciepła grunt/woda</v>
      </c>
      <c r="F35" s="101" t="s">
        <v>93</v>
      </c>
      <c r="G35" s="99"/>
      <c r="H35" s="99"/>
      <c r="I35" s="99"/>
      <c r="J35" s="99"/>
      <c r="K35" s="99"/>
    </row>
    <row r="36" spans="2:11" x14ac:dyDescent="0.25">
      <c r="B36" s="19" t="s">
        <v>0</v>
      </c>
      <c r="C36" s="20" t="s">
        <v>1</v>
      </c>
      <c r="D36" s="63">
        <f>HLOOKUP($D$35,emisja2,6,FALSE)</f>
        <v>57.321303939393957</v>
      </c>
      <c r="E36" s="63">
        <f>HLOOKUP($E$35,emisja2,6,FALSE)</f>
        <v>21.932932698558233</v>
      </c>
      <c r="F36" s="104">
        <f>D36-E36</f>
        <v>35.388371240835724</v>
      </c>
      <c r="G36" s="100" t="s">
        <v>84</v>
      </c>
      <c r="H36" s="100"/>
      <c r="I36" s="100"/>
      <c r="J36" s="100"/>
      <c r="K36" s="100"/>
    </row>
    <row r="37" spans="2:11" x14ac:dyDescent="0.25">
      <c r="B37" s="19" t="s">
        <v>2</v>
      </c>
      <c r="C37" s="20" t="s">
        <v>3</v>
      </c>
      <c r="D37" s="63">
        <f>HLOOKUP($D$35,emisja2,7,FALSE)</f>
        <v>6.2305765151515171</v>
      </c>
      <c r="E37" s="63">
        <f>HLOOKUP($E$35,emisja2,7,FALSE)</f>
        <v>2.2558247314105246</v>
      </c>
      <c r="F37" s="104">
        <f t="shared" ref="F37:F40" si="4">D37-E37</f>
        <v>3.9747517837409925</v>
      </c>
      <c r="G37" s="100" t="s">
        <v>84</v>
      </c>
      <c r="H37" s="100"/>
      <c r="I37" s="100"/>
      <c r="J37" s="100"/>
      <c r="K37" s="100"/>
    </row>
    <row r="38" spans="2:11" x14ac:dyDescent="0.25">
      <c r="B38" s="23" t="s">
        <v>4</v>
      </c>
      <c r="C38" s="24" t="s">
        <v>5</v>
      </c>
      <c r="D38" s="63">
        <f>HLOOKUP($D$35,emisja2,8,FALSE)</f>
        <v>218.07017803030305</v>
      </c>
      <c r="E38" s="63">
        <f>HLOOKUP($E$35,emisja2,8,FALSE)</f>
        <v>2.7492863914065775</v>
      </c>
      <c r="F38" s="104">
        <f t="shared" si="4"/>
        <v>215.32089163889648</v>
      </c>
      <c r="G38" s="100" t="s">
        <v>84</v>
      </c>
      <c r="H38" s="100"/>
      <c r="I38" s="100"/>
      <c r="J38" s="100"/>
      <c r="K38" s="100"/>
    </row>
    <row r="39" spans="2:11" x14ac:dyDescent="0.25">
      <c r="B39" s="19" t="s">
        <v>6</v>
      </c>
      <c r="C39" s="20" t="s">
        <v>7</v>
      </c>
      <c r="D39" s="63">
        <f>HLOOKUP($D$35,emisja2,9,FALSE)</f>
        <v>5763.2832765151525</v>
      </c>
      <c r="E39" s="63">
        <f>HLOOKUP($E$35,emisja2,9,FALSE)</f>
        <v>3369.6381925444716</v>
      </c>
      <c r="F39" s="104">
        <f t="shared" si="4"/>
        <v>2393.6450839706808</v>
      </c>
      <c r="G39" s="100" t="s">
        <v>84</v>
      </c>
      <c r="H39" s="100"/>
      <c r="I39" s="100"/>
      <c r="J39" s="100"/>
      <c r="K39" s="100"/>
    </row>
    <row r="40" spans="2:11" x14ac:dyDescent="0.25">
      <c r="B40" s="19" t="s">
        <v>85</v>
      </c>
      <c r="C40" s="20" t="s">
        <v>9</v>
      </c>
      <c r="D40" s="63">
        <f>HLOOKUP($D$35,emisja2,10,FALSE)</f>
        <v>37.383459090909099</v>
      </c>
      <c r="E40" s="63">
        <f>HLOOKUP($E$35,emisja2,10,FALSE)</f>
        <v>0.64854961028052593</v>
      </c>
      <c r="F40" s="104">
        <f t="shared" si="4"/>
        <v>36.734909480628573</v>
      </c>
      <c r="G40" s="100" t="s">
        <v>84</v>
      </c>
      <c r="H40" s="100"/>
      <c r="I40" s="100"/>
      <c r="J40" s="100"/>
      <c r="K40" s="100"/>
    </row>
    <row r="41" spans="2:11" x14ac:dyDescent="0.25">
      <c r="B41" s="15" t="s">
        <v>31</v>
      </c>
      <c r="C41" s="16" t="s">
        <v>41</v>
      </c>
      <c r="D41" s="63">
        <f>HLOOKUP($D$35,emisja2,11,FALSE)</f>
        <v>1.8925376164772727E-2</v>
      </c>
      <c r="E41" s="63">
        <f>HLOOKUP($E$35,emisja2,11,FALSE)</f>
        <v>1.693978321571932E-9</v>
      </c>
      <c r="F41" s="104">
        <f>D41-E41</f>
        <v>1.8925374470794405E-2</v>
      </c>
      <c r="G41" s="100" t="s">
        <v>84</v>
      </c>
      <c r="H41" s="100"/>
      <c r="I41" s="100"/>
      <c r="J41" s="100"/>
      <c r="K41" s="100"/>
    </row>
  </sheetData>
  <mergeCells count="10">
    <mergeCell ref="D11:E11"/>
    <mergeCell ref="J11:K11"/>
    <mergeCell ref="D23:D24"/>
    <mergeCell ref="E23:E24"/>
    <mergeCell ref="F23:F24"/>
    <mergeCell ref="G23:G24"/>
    <mergeCell ref="H23:H24"/>
    <mergeCell ref="I23:I24"/>
    <mergeCell ref="J23:J24"/>
    <mergeCell ref="K23:K2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>
    <pageSetUpPr fitToPage="1"/>
  </sheetPr>
  <dimension ref="B1:P143"/>
  <sheetViews>
    <sheetView showGridLines="0" tabSelected="1" zoomScale="85" zoomScaleNormal="85" workbookViewId="0">
      <selection activeCell="Q4" sqref="Q4"/>
    </sheetView>
  </sheetViews>
  <sheetFormatPr defaultRowHeight="15" x14ac:dyDescent="0.25"/>
  <cols>
    <col min="1" max="1" width="1.42578125" style="117" customWidth="1"/>
    <col min="2" max="2" width="2.7109375" style="117" customWidth="1"/>
    <col min="3" max="3" width="9.140625" style="117" customWidth="1"/>
    <col min="4" max="15" width="9.140625" style="117"/>
    <col min="16" max="16" width="2.7109375" style="117" customWidth="1"/>
    <col min="17" max="16384" width="9.140625" style="117"/>
  </cols>
  <sheetData>
    <row r="1" spans="2:16" ht="6.75" customHeight="1" x14ac:dyDescent="0.25"/>
    <row r="2" spans="2:16" x14ac:dyDescent="0.25"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</row>
    <row r="3" spans="2:16" ht="21" x14ac:dyDescent="0.35">
      <c r="B3" s="116"/>
      <c r="C3" s="156" t="s">
        <v>86</v>
      </c>
      <c r="D3" s="156"/>
      <c r="E3" s="156"/>
      <c r="F3" s="156"/>
      <c r="G3" s="156"/>
      <c r="H3" s="156"/>
      <c r="I3" s="156"/>
      <c r="J3" s="156"/>
      <c r="K3" s="156"/>
      <c r="L3" s="156"/>
      <c r="M3" s="156"/>
      <c r="N3" s="156"/>
      <c r="O3" s="156"/>
      <c r="P3" s="116"/>
    </row>
    <row r="4" spans="2:16" x14ac:dyDescent="0.25">
      <c r="B4" s="116"/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  <c r="O4" s="116"/>
      <c r="P4" s="116"/>
    </row>
    <row r="5" spans="2:16" x14ac:dyDescent="0.25">
      <c r="B5" s="116"/>
      <c r="C5" s="116"/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116"/>
      <c r="O5" s="116"/>
      <c r="P5" s="116"/>
    </row>
    <row r="6" spans="2:16" x14ac:dyDescent="0.25">
      <c r="B6" s="116"/>
      <c r="C6" s="116"/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  <c r="O6" s="116"/>
      <c r="P6" s="116"/>
    </row>
    <row r="7" spans="2:16" x14ac:dyDescent="0.25">
      <c r="B7" s="116"/>
      <c r="C7" s="116"/>
      <c r="D7" s="116"/>
      <c r="E7" s="116"/>
      <c r="F7" s="116"/>
      <c r="G7" s="116"/>
      <c r="H7" s="116"/>
      <c r="I7" s="116"/>
      <c r="J7" s="116"/>
      <c r="K7" s="116"/>
      <c r="L7" s="116"/>
      <c r="M7" s="116"/>
      <c r="N7" s="116"/>
      <c r="O7" s="116"/>
      <c r="P7" s="116"/>
    </row>
    <row r="8" spans="2:16" x14ac:dyDescent="0.25">
      <c r="B8" s="116"/>
      <c r="C8" s="116"/>
      <c r="D8" s="116"/>
      <c r="E8" s="116"/>
      <c r="F8" s="116"/>
      <c r="G8" s="116"/>
      <c r="H8" s="116"/>
      <c r="I8" s="116"/>
      <c r="J8" s="116"/>
      <c r="K8" s="116"/>
      <c r="L8" s="116"/>
      <c r="M8" s="116"/>
      <c r="N8" s="116"/>
      <c r="O8" s="116"/>
      <c r="P8" s="116"/>
    </row>
    <row r="9" spans="2:16" x14ac:dyDescent="0.25">
      <c r="B9" s="116"/>
      <c r="C9" s="116"/>
      <c r="D9" s="116"/>
      <c r="E9" s="116"/>
      <c r="F9" s="116"/>
      <c r="G9" s="116"/>
      <c r="H9" s="116"/>
      <c r="I9" s="116"/>
      <c r="J9" s="116"/>
      <c r="K9" s="116"/>
      <c r="L9" s="116"/>
      <c r="M9" s="116"/>
      <c r="N9" s="116"/>
      <c r="O9" s="116"/>
      <c r="P9" s="116"/>
    </row>
    <row r="10" spans="2:16" x14ac:dyDescent="0.25">
      <c r="B10" s="116"/>
      <c r="C10" s="116"/>
      <c r="D10" s="116"/>
      <c r="E10" s="116"/>
      <c r="F10" s="116"/>
      <c r="G10" s="116"/>
      <c r="H10" s="116"/>
      <c r="I10" s="116"/>
      <c r="J10" s="116"/>
      <c r="K10" s="116"/>
      <c r="L10" s="116"/>
      <c r="M10" s="116"/>
      <c r="N10" s="116"/>
      <c r="O10" s="116"/>
      <c r="P10" s="116"/>
    </row>
    <row r="11" spans="2:16" x14ac:dyDescent="0.25">
      <c r="B11" s="116"/>
      <c r="C11" s="116"/>
      <c r="D11" s="116"/>
      <c r="E11" s="116"/>
      <c r="F11" s="116"/>
      <c r="G11" s="116"/>
      <c r="H11" s="116"/>
      <c r="I11" s="116"/>
      <c r="J11" s="116"/>
      <c r="K11" s="116"/>
      <c r="L11" s="116"/>
      <c r="M11" s="116"/>
      <c r="N11" s="116"/>
      <c r="O11" s="116"/>
      <c r="P11" s="116"/>
    </row>
    <row r="12" spans="2:16" x14ac:dyDescent="0.25">
      <c r="B12" s="116"/>
      <c r="C12" s="116"/>
      <c r="D12" s="116"/>
      <c r="E12" s="116"/>
      <c r="F12" s="116"/>
      <c r="G12" s="116"/>
      <c r="H12" s="116"/>
      <c r="I12" s="116"/>
      <c r="J12" s="116"/>
      <c r="K12" s="116"/>
      <c r="L12" s="116"/>
      <c r="M12" s="116"/>
      <c r="N12" s="116"/>
      <c r="O12" s="116"/>
      <c r="P12" s="116"/>
    </row>
    <row r="13" spans="2:16" x14ac:dyDescent="0.25">
      <c r="B13" s="116"/>
      <c r="C13" s="116"/>
      <c r="D13" s="116"/>
      <c r="E13" s="116"/>
      <c r="F13" s="116"/>
      <c r="G13" s="116"/>
      <c r="H13" s="116"/>
      <c r="I13" s="116"/>
      <c r="J13" s="116"/>
      <c r="K13" s="116"/>
      <c r="L13" s="116"/>
      <c r="M13" s="116"/>
      <c r="N13" s="116"/>
      <c r="O13" s="116"/>
      <c r="P13" s="116"/>
    </row>
    <row r="14" spans="2:16" x14ac:dyDescent="0.25">
      <c r="B14" s="116"/>
      <c r="C14" s="116"/>
      <c r="D14" s="116"/>
      <c r="E14" s="116"/>
      <c r="F14" s="116"/>
      <c r="G14" s="116"/>
      <c r="H14" s="116"/>
      <c r="I14" s="116"/>
      <c r="J14" s="116"/>
      <c r="K14" s="116"/>
      <c r="L14" s="116"/>
      <c r="M14" s="116"/>
      <c r="N14" s="116"/>
      <c r="O14" s="116"/>
      <c r="P14" s="116"/>
    </row>
    <row r="15" spans="2:16" x14ac:dyDescent="0.25">
      <c r="B15" s="116"/>
      <c r="C15" s="116"/>
      <c r="D15" s="116"/>
      <c r="E15" s="116"/>
      <c r="F15" s="116"/>
      <c r="G15" s="116"/>
      <c r="H15" s="116"/>
      <c r="I15" s="116"/>
      <c r="J15" s="116"/>
      <c r="K15" s="116"/>
      <c r="L15" s="116"/>
      <c r="M15" s="116"/>
      <c r="N15" s="116"/>
      <c r="O15" s="116"/>
      <c r="P15" s="116"/>
    </row>
    <row r="16" spans="2:16" x14ac:dyDescent="0.25">
      <c r="B16" s="116"/>
      <c r="C16" s="116"/>
      <c r="D16" s="116"/>
      <c r="E16" s="116"/>
      <c r="F16" s="116"/>
      <c r="G16" s="116"/>
      <c r="H16" s="116"/>
      <c r="I16" s="116"/>
      <c r="J16" s="116"/>
      <c r="K16" s="116"/>
      <c r="L16" s="116"/>
      <c r="M16" s="116"/>
      <c r="N16" s="116"/>
      <c r="O16" s="116"/>
      <c r="P16" s="116"/>
    </row>
    <row r="17" spans="2:16" x14ac:dyDescent="0.25">
      <c r="B17" s="116"/>
      <c r="C17" s="116"/>
      <c r="D17" s="116"/>
      <c r="E17" s="116"/>
      <c r="F17" s="116"/>
      <c r="G17" s="116"/>
      <c r="H17" s="116"/>
      <c r="I17" s="116"/>
      <c r="J17" s="116"/>
      <c r="K17" s="116"/>
      <c r="L17" s="116"/>
      <c r="M17" s="116"/>
      <c r="N17" s="116"/>
      <c r="O17" s="116"/>
      <c r="P17" s="116"/>
    </row>
    <row r="18" spans="2:16" x14ac:dyDescent="0.25">
      <c r="B18" s="116"/>
      <c r="C18" s="116"/>
      <c r="D18" s="116"/>
      <c r="E18" s="116"/>
      <c r="F18" s="116"/>
      <c r="G18" s="116"/>
      <c r="H18" s="116"/>
      <c r="I18" s="116"/>
      <c r="J18" s="116"/>
      <c r="K18" s="116"/>
      <c r="L18" s="116"/>
      <c r="M18" s="116"/>
      <c r="N18" s="116"/>
      <c r="O18" s="116"/>
      <c r="P18" s="116"/>
    </row>
    <row r="19" spans="2:16" x14ac:dyDescent="0.25">
      <c r="B19" s="116"/>
      <c r="C19" s="116"/>
      <c r="D19" s="116"/>
      <c r="E19" s="116"/>
      <c r="F19" s="116"/>
      <c r="G19" s="116"/>
      <c r="H19" s="116"/>
      <c r="I19" s="116"/>
      <c r="J19" s="116"/>
      <c r="K19" s="116"/>
      <c r="L19" s="116"/>
      <c r="M19" s="116"/>
      <c r="N19" s="116"/>
      <c r="O19" s="116"/>
      <c r="P19" s="116"/>
    </row>
    <row r="20" spans="2:16" x14ac:dyDescent="0.25">
      <c r="B20" s="116"/>
      <c r="C20" s="116"/>
      <c r="D20" s="116"/>
      <c r="E20" s="116"/>
      <c r="F20" s="116"/>
      <c r="G20" s="116"/>
      <c r="H20" s="116"/>
      <c r="I20" s="116"/>
      <c r="J20" s="116"/>
      <c r="K20" s="116"/>
      <c r="L20" s="116"/>
      <c r="M20" s="116"/>
      <c r="N20" s="116"/>
      <c r="O20" s="116"/>
      <c r="P20" s="116"/>
    </row>
    <row r="21" spans="2:16" x14ac:dyDescent="0.25">
      <c r="B21" s="116"/>
      <c r="C21" s="116"/>
      <c r="D21" s="116"/>
      <c r="E21" s="116"/>
      <c r="F21" s="116"/>
      <c r="G21" s="116"/>
      <c r="H21" s="116"/>
      <c r="I21" s="116"/>
      <c r="J21" s="116"/>
      <c r="K21" s="116"/>
      <c r="L21" s="116"/>
      <c r="M21" s="116"/>
      <c r="N21" s="116"/>
      <c r="O21" s="116"/>
      <c r="P21" s="116"/>
    </row>
    <row r="22" spans="2:16" x14ac:dyDescent="0.25">
      <c r="B22" s="116"/>
      <c r="C22" s="116"/>
      <c r="D22" s="116"/>
      <c r="E22" s="116"/>
      <c r="F22" s="116"/>
      <c r="G22" s="116"/>
      <c r="H22" s="116"/>
      <c r="I22" s="116"/>
      <c r="J22" s="116"/>
      <c r="K22" s="116"/>
      <c r="L22" s="116"/>
      <c r="M22" s="116"/>
      <c r="N22" s="116"/>
      <c r="O22" s="116"/>
      <c r="P22" s="116"/>
    </row>
    <row r="23" spans="2:16" x14ac:dyDescent="0.25">
      <c r="B23" s="116"/>
      <c r="C23" s="116"/>
      <c r="D23" s="116"/>
      <c r="E23" s="116"/>
      <c r="F23" s="116"/>
      <c r="G23" s="116"/>
      <c r="H23" s="116"/>
      <c r="I23" s="116"/>
      <c r="J23" s="116"/>
      <c r="K23" s="116"/>
      <c r="L23" s="116"/>
      <c r="M23" s="116"/>
      <c r="N23" s="116"/>
      <c r="O23" s="116"/>
      <c r="P23" s="116"/>
    </row>
    <row r="24" spans="2:16" x14ac:dyDescent="0.25">
      <c r="B24" s="116"/>
      <c r="C24" s="116"/>
      <c r="D24" s="116"/>
      <c r="E24" s="116"/>
      <c r="F24" s="116"/>
      <c r="G24" s="116"/>
      <c r="H24" s="116"/>
      <c r="I24" s="116"/>
      <c r="J24" s="116"/>
      <c r="K24" s="116"/>
      <c r="L24" s="116"/>
      <c r="M24" s="116"/>
      <c r="N24" s="116"/>
      <c r="O24" s="116"/>
      <c r="P24" s="116"/>
    </row>
    <row r="25" spans="2:16" x14ac:dyDescent="0.25">
      <c r="B25" s="116"/>
      <c r="C25" s="116"/>
      <c r="D25" s="116"/>
      <c r="E25" s="116"/>
      <c r="F25" s="116"/>
      <c r="G25" s="116"/>
      <c r="H25" s="116"/>
      <c r="I25" s="116"/>
      <c r="J25" s="116"/>
      <c r="K25" s="116"/>
      <c r="L25" s="116"/>
      <c r="M25" s="116"/>
      <c r="N25" s="116"/>
      <c r="O25" s="116"/>
      <c r="P25" s="116"/>
    </row>
    <row r="26" spans="2:16" x14ac:dyDescent="0.25">
      <c r="B26" s="116"/>
      <c r="C26" s="116"/>
      <c r="D26" s="116"/>
      <c r="E26" s="116"/>
      <c r="F26" s="116"/>
      <c r="G26" s="116"/>
      <c r="H26" s="116"/>
      <c r="I26" s="116"/>
      <c r="J26" s="116"/>
      <c r="K26" s="116"/>
      <c r="L26" s="116"/>
      <c r="M26" s="116"/>
      <c r="N26" s="116"/>
      <c r="O26" s="116"/>
      <c r="P26" s="116"/>
    </row>
    <row r="27" spans="2:16" x14ac:dyDescent="0.25">
      <c r="B27" s="116"/>
      <c r="C27" s="116"/>
      <c r="D27" s="116"/>
      <c r="E27" s="116"/>
      <c r="F27" s="116"/>
      <c r="G27" s="116"/>
      <c r="H27" s="116"/>
      <c r="I27" s="116"/>
      <c r="J27" s="116"/>
      <c r="K27" s="116"/>
      <c r="L27" s="116"/>
      <c r="M27" s="116"/>
      <c r="N27" s="116"/>
      <c r="O27" s="116"/>
      <c r="P27" s="116"/>
    </row>
    <row r="28" spans="2:16" x14ac:dyDescent="0.25">
      <c r="B28" s="116"/>
      <c r="C28" s="116"/>
      <c r="D28" s="116"/>
      <c r="E28" s="116"/>
      <c r="F28" s="116"/>
      <c r="G28" s="116"/>
      <c r="H28" s="116"/>
      <c r="I28" s="116"/>
      <c r="J28" s="116"/>
      <c r="K28" s="116"/>
      <c r="L28" s="116"/>
      <c r="M28" s="116"/>
      <c r="N28" s="116"/>
      <c r="O28" s="116"/>
      <c r="P28" s="116"/>
    </row>
    <row r="29" spans="2:16" x14ac:dyDescent="0.25">
      <c r="B29" s="116"/>
      <c r="C29" s="116"/>
      <c r="D29" s="116"/>
      <c r="E29" s="116"/>
      <c r="F29" s="116"/>
      <c r="G29" s="116"/>
      <c r="H29" s="116"/>
      <c r="I29" s="116"/>
      <c r="J29" s="116"/>
      <c r="K29" s="116"/>
      <c r="L29" s="116"/>
      <c r="M29" s="116"/>
      <c r="N29" s="116"/>
      <c r="O29" s="116"/>
      <c r="P29" s="116"/>
    </row>
    <row r="30" spans="2:16" x14ac:dyDescent="0.25">
      <c r="B30" s="116"/>
      <c r="C30" s="116"/>
      <c r="D30" s="116"/>
      <c r="E30" s="116"/>
      <c r="F30" s="116"/>
      <c r="G30" s="116"/>
      <c r="H30" s="116"/>
      <c r="I30" s="116"/>
      <c r="J30" s="116"/>
      <c r="K30" s="116"/>
      <c r="L30" s="116"/>
      <c r="M30" s="116"/>
      <c r="N30" s="116"/>
      <c r="O30" s="116"/>
      <c r="P30" s="116"/>
    </row>
    <row r="31" spans="2:16" x14ac:dyDescent="0.25">
      <c r="B31" s="116"/>
      <c r="C31" s="116"/>
      <c r="D31" s="116"/>
      <c r="E31" s="116"/>
      <c r="F31" s="116"/>
      <c r="G31" s="116"/>
      <c r="H31" s="116"/>
      <c r="I31" s="116"/>
      <c r="J31" s="116"/>
      <c r="K31" s="116"/>
      <c r="L31" s="116"/>
      <c r="M31" s="116"/>
      <c r="N31" s="116"/>
      <c r="O31" s="116"/>
      <c r="P31" s="116"/>
    </row>
    <row r="32" spans="2:16" x14ac:dyDescent="0.25">
      <c r="B32" s="116"/>
      <c r="C32" s="116"/>
      <c r="D32" s="116"/>
      <c r="E32" s="116"/>
      <c r="F32" s="116"/>
      <c r="G32" s="116"/>
      <c r="H32" s="116"/>
      <c r="I32" s="116"/>
      <c r="J32" s="116"/>
      <c r="K32" s="116"/>
      <c r="L32" s="116"/>
      <c r="M32" s="116"/>
      <c r="N32" s="116"/>
      <c r="O32" s="116"/>
      <c r="P32" s="116"/>
    </row>
    <row r="33" spans="2:16" x14ac:dyDescent="0.25">
      <c r="B33" s="116"/>
      <c r="C33" s="116"/>
      <c r="D33" s="116"/>
      <c r="E33" s="116"/>
      <c r="F33" s="116"/>
      <c r="G33" s="116"/>
      <c r="H33" s="116"/>
      <c r="I33" s="116"/>
      <c r="J33" s="116"/>
      <c r="K33" s="116"/>
      <c r="L33" s="116"/>
      <c r="M33" s="116"/>
      <c r="N33" s="116"/>
      <c r="O33" s="116"/>
      <c r="P33" s="116"/>
    </row>
    <row r="34" spans="2:16" x14ac:dyDescent="0.25">
      <c r="B34" s="116"/>
      <c r="C34" s="116"/>
      <c r="D34" s="116"/>
      <c r="E34" s="116"/>
      <c r="F34" s="116"/>
      <c r="G34" s="116"/>
      <c r="H34" s="116"/>
      <c r="I34" s="116"/>
      <c r="J34" s="116"/>
      <c r="K34" s="116"/>
      <c r="L34" s="116"/>
      <c r="M34" s="116"/>
      <c r="N34" s="116"/>
      <c r="O34" s="116"/>
      <c r="P34" s="116"/>
    </row>
    <row r="35" spans="2:16" x14ac:dyDescent="0.25">
      <c r="B35" s="116"/>
      <c r="C35" s="116"/>
      <c r="D35" s="116"/>
      <c r="E35" s="116"/>
      <c r="F35" s="116"/>
      <c r="G35" s="116"/>
      <c r="H35" s="116"/>
      <c r="I35" s="116"/>
      <c r="J35" s="116"/>
      <c r="K35" s="116"/>
      <c r="L35" s="116"/>
      <c r="M35" s="116"/>
      <c r="N35" s="116"/>
      <c r="O35" s="116"/>
      <c r="P35" s="116"/>
    </row>
    <row r="36" spans="2:16" x14ac:dyDescent="0.25">
      <c r="B36" s="116"/>
      <c r="C36" s="116"/>
      <c r="D36" s="116"/>
      <c r="E36" s="116"/>
      <c r="F36" s="116"/>
      <c r="G36" s="116"/>
      <c r="H36" s="116"/>
      <c r="I36" s="116"/>
      <c r="J36" s="116"/>
      <c r="K36" s="116"/>
      <c r="L36" s="116"/>
      <c r="M36" s="116"/>
      <c r="N36" s="116"/>
      <c r="O36" s="116"/>
      <c r="P36" s="116"/>
    </row>
    <row r="37" spans="2:16" x14ac:dyDescent="0.25">
      <c r="B37" s="116"/>
      <c r="C37" s="116"/>
      <c r="D37" s="116"/>
      <c r="E37" s="116"/>
      <c r="F37" s="116"/>
      <c r="G37" s="116"/>
      <c r="H37" s="116"/>
      <c r="I37" s="116"/>
      <c r="J37" s="116"/>
      <c r="K37" s="116"/>
      <c r="L37" s="116"/>
      <c r="M37" s="116"/>
      <c r="N37" s="116"/>
      <c r="O37" s="116"/>
      <c r="P37" s="116"/>
    </row>
    <row r="38" spans="2:16" x14ac:dyDescent="0.25">
      <c r="B38" s="116"/>
      <c r="C38" s="116"/>
      <c r="D38" s="116"/>
      <c r="E38" s="116"/>
      <c r="F38" s="116"/>
      <c r="G38" s="116"/>
      <c r="H38" s="116"/>
      <c r="I38" s="116"/>
      <c r="J38" s="116"/>
      <c r="K38" s="116"/>
      <c r="L38" s="116"/>
      <c r="M38" s="116"/>
      <c r="N38" s="116"/>
      <c r="O38" s="116"/>
      <c r="P38" s="116"/>
    </row>
    <row r="39" spans="2:16" x14ac:dyDescent="0.25">
      <c r="B39" s="116"/>
      <c r="C39" s="116"/>
      <c r="D39" s="116"/>
      <c r="E39" s="116"/>
      <c r="F39" s="116"/>
      <c r="G39" s="116"/>
      <c r="H39" s="116"/>
      <c r="I39" s="116"/>
      <c r="J39" s="116"/>
      <c r="K39" s="116"/>
      <c r="L39" s="116"/>
      <c r="M39" s="116"/>
      <c r="N39" s="116"/>
      <c r="O39" s="116"/>
      <c r="P39" s="116"/>
    </row>
    <row r="40" spans="2:16" x14ac:dyDescent="0.25">
      <c r="B40" s="116"/>
      <c r="C40" s="116"/>
      <c r="D40" s="116"/>
      <c r="E40" s="116"/>
      <c r="F40" s="116"/>
      <c r="G40" s="116"/>
      <c r="H40" s="116"/>
      <c r="I40" s="116"/>
      <c r="J40" s="116"/>
      <c r="K40" s="116"/>
      <c r="L40" s="116"/>
      <c r="M40" s="116"/>
      <c r="N40" s="116"/>
      <c r="O40" s="116"/>
      <c r="P40" s="116"/>
    </row>
    <row r="41" spans="2:16" x14ac:dyDescent="0.25">
      <c r="B41" s="116"/>
      <c r="C41" s="116"/>
      <c r="D41" s="116"/>
      <c r="E41" s="116"/>
      <c r="F41" s="116"/>
      <c r="G41" s="116"/>
      <c r="H41" s="116"/>
      <c r="I41" s="116"/>
      <c r="J41" s="116"/>
      <c r="K41" s="116"/>
      <c r="L41" s="116"/>
      <c r="M41" s="116"/>
      <c r="N41" s="116"/>
      <c r="O41" s="116"/>
      <c r="P41" s="116"/>
    </row>
    <row r="42" spans="2:16" x14ac:dyDescent="0.25">
      <c r="B42" s="116"/>
      <c r="C42" s="116"/>
      <c r="D42" s="116"/>
      <c r="E42" s="116"/>
      <c r="F42" s="116"/>
      <c r="G42" s="116"/>
      <c r="H42" s="116"/>
      <c r="I42" s="116"/>
      <c r="J42" s="116"/>
      <c r="K42" s="116"/>
      <c r="L42" s="116"/>
      <c r="M42" s="116"/>
      <c r="N42" s="116"/>
      <c r="O42" s="116"/>
      <c r="P42" s="116"/>
    </row>
    <row r="43" spans="2:16" x14ac:dyDescent="0.25">
      <c r="B43" s="116"/>
      <c r="C43" s="116"/>
      <c r="D43" s="116"/>
      <c r="E43" s="116"/>
      <c r="F43" s="116"/>
      <c r="G43" s="116"/>
      <c r="H43" s="116"/>
      <c r="I43" s="116"/>
      <c r="J43" s="116"/>
      <c r="K43" s="116"/>
      <c r="L43" s="116"/>
      <c r="M43" s="116"/>
      <c r="N43" s="116"/>
      <c r="O43" s="116"/>
      <c r="P43" s="116"/>
    </row>
    <row r="44" spans="2:16" x14ac:dyDescent="0.25">
      <c r="B44" s="116"/>
      <c r="C44" s="116"/>
      <c r="D44" s="116"/>
      <c r="E44" s="116"/>
      <c r="F44" s="116"/>
      <c r="G44" s="116"/>
      <c r="H44" s="116"/>
      <c r="I44" s="116"/>
      <c r="J44" s="116"/>
      <c r="K44" s="116"/>
      <c r="L44" s="116"/>
      <c r="M44" s="116"/>
      <c r="N44" s="116"/>
      <c r="O44" s="116"/>
      <c r="P44" s="116"/>
    </row>
    <row r="45" spans="2:16" x14ac:dyDescent="0.25">
      <c r="B45" s="116"/>
      <c r="C45" s="116"/>
      <c r="D45" s="116"/>
      <c r="E45" s="116"/>
      <c r="F45" s="116"/>
      <c r="G45" s="116"/>
      <c r="H45" s="116"/>
      <c r="I45" s="116"/>
      <c r="J45" s="116"/>
      <c r="K45" s="116"/>
      <c r="L45" s="116"/>
      <c r="M45" s="116"/>
      <c r="N45" s="116"/>
      <c r="O45" s="116"/>
      <c r="P45" s="116"/>
    </row>
    <row r="46" spans="2:16" x14ac:dyDescent="0.25">
      <c r="B46" s="116"/>
      <c r="C46" s="116"/>
      <c r="D46" s="116"/>
      <c r="E46" s="116"/>
      <c r="F46" s="116"/>
      <c r="G46" s="116"/>
      <c r="H46" s="116"/>
      <c r="I46" s="116"/>
      <c r="J46" s="116"/>
      <c r="K46" s="116"/>
      <c r="L46" s="116"/>
      <c r="M46" s="116"/>
      <c r="N46" s="116"/>
      <c r="O46" s="116"/>
      <c r="P46" s="116"/>
    </row>
    <row r="47" spans="2:16" x14ac:dyDescent="0.25">
      <c r="B47" s="116"/>
      <c r="C47" s="116"/>
      <c r="D47" s="116"/>
      <c r="E47" s="116"/>
      <c r="F47" s="116"/>
      <c r="G47" s="116"/>
      <c r="H47" s="116"/>
      <c r="I47" s="116"/>
      <c r="J47" s="116"/>
      <c r="K47" s="116"/>
      <c r="L47" s="116"/>
      <c r="M47" s="116"/>
      <c r="N47" s="116"/>
      <c r="O47" s="116"/>
      <c r="P47" s="116"/>
    </row>
    <row r="48" spans="2:16" x14ac:dyDescent="0.25">
      <c r="B48" s="116"/>
      <c r="C48" s="116"/>
      <c r="D48" s="116"/>
      <c r="E48" s="116"/>
      <c r="F48" s="116"/>
      <c r="G48" s="116"/>
      <c r="H48" s="116"/>
      <c r="I48" s="116"/>
      <c r="J48" s="116"/>
      <c r="K48" s="116"/>
      <c r="L48" s="116"/>
      <c r="M48" s="116"/>
      <c r="N48" s="116"/>
      <c r="O48" s="116"/>
      <c r="P48" s="116"/>
    </row>
    <row r="49" spans="2:16" x14ac:dyDescent="0.25">
      <c r="B49" s="116"/>
      <c r="C49" s="116"/>
      <c r="D49" s="116"/>
      <c r="E49" s="116"/>
      <c r="F49" s="116"/>
      <c r="G49" s="116"/>
      <c r="H49" s="116"/>
      <c r="I49" s="116"/>
      <c r="J49" s="116"/>
      <c r="K49" s="116"/>
      <c r="L49" s="116"/>
      <c r="M49" s="116"/>
      <c r="N49" s="116"/>
      <c r="O49" s="116"/>
      <c r="P49" s="116"/>
    </row>
    <row r="50" spans="2:16" x14ac:dyDescent="0.25">
      <c r="B50" s="116"/>
      <c r="C50" s="116"/>
      <c r="D50" s="116"/>
      <c r="E50" s="116"/>
      <c r="F50" s="116"/>
      <c r="G50" s="116"/>
      <c r="H50" s="116"/>
      <c r="I50" s="116"/>
      <c r="J50" s="116"/>
      <c r="K50" s="116"/>
      <c r="L50" s="116"/>
      <c r="M50" s="116"/>
      <c r="N50" s="116"/>
      <c r="O50" s="116"/>
      <c r="P50" s="116"/>
    </row>
    <row r="51" spans="2:16" x14ac:dyDescent="0.25">
      <c r="B51" s="116"/>
      <c r="C51" s="116"/>
      <c r="D51" s="116"/>
      <c r="E51" s="116"/>
      <c r="F51" s="116"/>
      <c r="G51" s="116"/>
      <c r="H51" s="116"/>
      <c r="I51" s="116"/>
      <c r="J51" s="116"/>
      <c r="K51" s="116"/>
      <c r="L51" s="116"/>
      <c r="M51" s="116"/>
      <c r="N51" s="116"/>
      <c r="O51" s="116"/>
      <c r="P51" s="116"/>
    </row>
    <row r="52" spans="2:16" x14ac:dyDescent="0.25">
      <c r="B52" s="116"/>
      <c r="C52" s="116"/>
      <c r="D52" s="116"/>
      <c r="E52" s="116"/>
      <c r="F52" s="116"/>
      <c r="G52" s="116"/>
      <c r="H52" s="116"/>
      <c r="I52" s="116"/>
      <c r="J52" s="116"/>
      <c r="K52" s="116"/>
      <c r="L52" s="116"/>
      <c r="M52" s="116"/>
      <c r="N52" s="116"/>
      <c r="O52" s="116"/>
      <c r="P52" s="116"/>
    </row>
    <row r="53" spans="2:16" x14ac:dyDescent="0.25">
      <c r="B53" s="116"/>
      <c r="C53" s="116"/>
      <c r="D53" s="116"/>
      <c r="E53" s="116"/>
      <c r="F53" s="116"/>
      <c r="G53" s="116"/>
      <c r="H53" s="116"/>
      <c r="I53" s="116"/>
      <c r="J53" s="116"/>
      <c r="K53" s="116"/>
      <c r="L53" s="116"/>
      <c r="M53" s="116"/>
      <c r="N53" s="116"/>
      <c r="O53" s="116"/>
      <c r="P53" s="116"/>
    </row>
    <row r="54" spans="2:16" x14ac:dyDescent="0.25">
      <c r="B54" s="116"/>
      <c r="C54" s="116"/>
      <c r="D54" s="116"/>
      <c r="E54" s="116"/>
      <c r="F54" s="116"/>
      <c r="G54" s="116"/>
      <c r="H54" s="116"/>
      <c r="I54" s="116"/>
      <c r="J54" s="116"/>
      <c r="K54" s="116"/>
      <c r="L54" s="116"/>
      <c r="M54" s="116"/>
      <c r="N54" s="116"/>
      <c r="O54" s="116"/>
      <c r="P54" s="116"/>
    </row>
    <row r="55" spans="2:16" x14ac:dyDescent="0.25">
      <c r="B55" s="116"/>
      <c r="C55" s="116"/>
      <c r="D55" s="116"/>
      <c r="E55" s="116"/>
      <c r="F55" s="116"/>
      <c r="G55" s="116"/>
      <c r="H55" s="116"/>
      <c r="I55" s="116"/>
      <c r="J55" s="116"/>
      <c r="K55" s="116"/>
      <c r="L55" s="116"/>
      <c r="M55" s="116"/>
      <c r="N55" s="116"/>
      <c r="O55" s="116"/>
      <c r="P55" s="116"/>
    </row>
    <row r="56" spans="2:16" x14ac:dyDescent="0.25">
      <c r="B56" s="116"/>
      <c r="C56" s="116"/>
      <c r="D56" s="116"/>
      <c r="E56" s="116"/>
      <c r="F56" s="116"/>
      <c r="G56" s="116"/>
      <c r="H56" s="116"/>
      <c r="I56" s="116"/>
      <c r="J56" s="116"/>
      <c r="K56" s="116"/>
      <c r="L56" s="116"/>
      <c r="M56" s="116"/>
      <c r="N56" s="116"/>
      <c r="O56" s="116"/>
      <c r="P56" s="116"/>
    </row>
    <row r="57" spans="2:16" x14ac:dyDescent="0.25">
      <c r="B57" s="116"/>
      <c r="C57" s="116"/>
      <c r="D57" s="116"/>
      <c r="E57" s="116"/>
      <c r="F57" s="116"/>
      <c r="G57" s="116"/>
      <c r="H57" s="116"/>
      <c r="I57" s="116"/>
      <c r="J57" s="116"/>
      <c r="K57" s="116"/>
      <c r="L57" s="116"/>
      <c r="M57" s="116"/>
      <c r="N57" s="116"/>
      <c r="O57" s="116"/>
      <c r="P57" s="116"/>
    </row>
    <row r="58" spans="2:16" x14ac:dyDescent="0.25">
      <c r="B58" s="116"/>
      <c r="C58" s="116"/>
      <c r="D58" s="116"/>
      <c r="E58" s="116"/>
      <c r="F58" s="116"/>
      <c r="G58" s="116"/>
      <c r="H58" s="116"/>
      <c r="I58" s="116"/>
      <c r="J58" s="116"/>
      <c r="K58" s="116"/>
      <c r="L58" s="116"/>
      <c r="M58" s="116"/>
      <c r="N58" s="116"/>
      <c r="O58" s="116"/>
      <c r="P58" s="116"/>
    </row>
    <row r="59" spans="2:16" x14ac:dyDescent="0.25">
      <c r="B59" s="116"/>
      <c r="C59" s="116"/>
      <c r="D59" s="116"/>
      <c r="E59" s="116"/>
      <c r="F59" s="116"/>
      <c r="G59" s="116"/>
      <c r="H59" s="116"/>
      <c r="I59" s="116"/>
      <c r="J59" s="116"/>
      <c r="K59" s="116"/>
      <c r="L59" s="116"/>
      <c r="M59" s="116"/>
      <c r="N59" s="116"/>
      <c r="O59" s="116"/>
      <c r="P59" s="116"/>
    </row>
    <row r="60" spans="2:16" x14ac:dyDescent="0.25">
      <c r="B60" s="116"/>
      <c r="C60" s="116"/>
      <c r="D60" s="116"/>
      <c r="E60" s="116"/>
      <c r="F60" s="116"/>
      <c r="G60" s="116"/>
      <c r="H60" s="116"/>
      <c r="I60" s="116"/>
      <c r="J60" s="116"/>
      <c r="K60" s="116"/>
      <c r="L60" s="116"/>
      <c r="M60" s="116"/>
      <c r="N60" s="116"/>
      <c r="O60" s="116"/>
      <c r="P60" s="116"/>
    </row>
    <row r="61" spans="2:16" x14ac:dyDescent="0.25">
      <c r="B61" s="116"/>
      <c r="C61" s="116"/>
      <c r="D61" s="116"/>
      <c r="E61" s="116"/>
      <c r="F61" s="116"/>
      <c r="G61" s="116"/>
      <c r="H61" s="116"/>
      <c r="I61" s="116"/>
      <c r="J61" s="116"/>
      <c r="K61" s="116"/>
      <c r="L61" s="116"/>
      <c r="M61" s="116"/>
      <c r="N61" s="116"/>
      <c r="O61" s="116"/>
      <c r="P61" s="116"/>
    </row>
    <row r="62" spans="2:16" x14ac:dyDescent="0.25">
      <c r="B62" s="116"/>
      <c r="C62" s="116"/>
      <c r="D62" s="116"/>
      <c r="E62" s="116"/>
      <c r="F62" s="116"/>
      <c r="G62" s="116"/>
      <c r="H62" s="116"/>
      <c r="I62" s="116"/>
      <c r="J62" s="116"/>
      <c r="K62" s="116"/>
      <c r="L62" s="116"/>
      <c r="M62" s="116"/>
      <c r="N62" s="116"/>
      <c r="O62" s="116"/>
      <c r="P62" s="116"/>
    </row>
    <row r="63" spans="2:16" x14ac:dyDescent="0.25">
      <c r="B63" s="116"/>
      <c r="C63" s="116"/>
      <c r="D63" s="116"/>
      <c r="E63" s="116"/>
      <c r="F63" s="116"/>
      <c r="G63" s="116"/>
      <c r="H63" s="116"/>
      <c r="I63" s="116"/>
      <c r="J63" s="116"/>
      <c r="K63" s="116"/>
      <c r="L63" s="116"/>
      <c r="M63" s="116"/>
      <c r="N63" s="116"/>
      <c r="O63" s="116"/>
      <c r="P63" s="116"/>
    </row>
    <row r="64" spans="2:16" x14ac:dyDescent="0.25">
      <c r="B64" s="116"/>
      <c r="C64" s="116"/>
      <c r="D64" s="116"/>
      <c r="E64" s="116"/>
      <c r="F64" s="116"/>
      <c r="G64" s="116"/>
      <c r="H64" s="116"/>
      <c r="I64" s="116"/>
      <c r="J64" s="116"/>
      <c r="K64" s="116"/>
      <c r="L64" s="116"/>
      <c r="M64" s="116"/>
      <c r="N64" s="116"/>
      <c r="O64" s="116"/>
      <c r="P64" s="116"/>
    </row>
    <row r="65" spans="2:16" x14ac:dyDescent="0.25">
      <c r="B65" s="116"/>
      <c r="C65" s="116"/>
      <c r="D65" s="116"/>
      <c r="E65" s="116"/>
      <c r="F65" s="116"/>
      <c r="G65" s="116"/>
      <c r="H65" s="116"/>
      <c r="I65" s="116"/>
      <c r="J65" s="116"/>
      <c r="K65" s="116"/>
      <c r="L65" s="116"/>
      <c r="M65" s="116"/>
      <c r="N65" s="116"/>
      <c r="O65" s="116"/>
      <c r="P65" s="116"/>
    </row>
    <row r="66" spans="2:16" x14ac:dyDescent="0.25">
      <c r="B66" s="116"/>
      <c r="C66" s="116"/>
      <c r="D66" s="116"/>
      <c r="E66" s="116"/>
      <c r="F66" s="116"/>
      <c r="G66" s="116"/>
      <c r="H66" s="116"/>
      <c r="I66" s="116"/>
      <c r="J66" s="116"/>
      <c r="K66" s="116"/>
      <c r="L66" s="116"/>
      <c r="M66" s="116"/>
      <c r="N66" s="116"/>
      <c r="O66" s="116"/>
      <c r="P66" s="116"/>
    </row>
    <row r="67" spans="2:16" x14ac:dyDescent="0.25">
      <c r="B67" s="116"/>
      <c r="C67" s="116"/>
      <c r="D67" s="116"/>
      <c r="E67" s="116"/>
      <c r="F67" s="116"/>
      <c r="G67" s="116"/>
      <c r="H67" s="116"/>
      <c r="I67" s="116"/>
      <c r="J67" s="116"/>
      <c r="K67" s="116"/>
      <c r="L67" s="116"/>
      <c r="M67" s="116"/>
      <c r="N67" s="116"/>
      <c r="O67" s="116"/>
      <c r="P67" s="116"/>
    </row>
    <row r="68" spans="2:16" x14ac:dyDescent="0.25">
      <c r="B68" s="116"/>
      <c r="C68" s="116"/>
      <c r="D68" s="116"/>
      <c r="E68" s="116"/>
      <c r="F68" s="116"/>
      <c r="G68" s="116"/>
      <c r="H68" s="116"/>
      <c r="I68" s="116"/>
      <c r="J68" s="116"/>
      <c r="K68" s="116"/>
      <c r="L68" s="116"/>
      <c r="M68" s="116"/>
      <c r="N68" s="116"/>
      <c r="O68" s="116"/>
      <c r="P68" s="116"/>
    </row>
    <row r="69" spans="2:16" x14ac:dyDescent="0.25">
      <c r="B69" s="116"/>
      <c r="C69" s="116"/>
      <c r="D69" s="116"/>
      <c r="E69" s="116"/>
      <c r="F69" s="116"/>
      <c r="G69" s="116"/>
      <c r="H69" s="116"/>
      <c r="I69" s="116"/>
      <c r="J69" s="116"/>
      <c r="K69" s="116"/>
      <c r="L69" s="116"/>
      <c r="M69" s="116"/>
      <c r="N69" s="116"/>
      <c r="O69" s="116"/>
      <c r="P69" s="116"/>
    </row>
    <row r="70" spans="2:16" x14ac:dyDescent="0.25">
      <c r="B70" s="116"/>
      <c r="C70" s="116"/>
      <c r="D70" s="116"/>
      <c r="E70" s="116"/>
      <c r="F70" s="116"/>
      <c r="G70" s="116"/>
      <c r="H70" s="116"/>
      <c r="I70" s="116"/>
      <c r="J70" s="116"/>
      <c r="K70" s="116"/>
      <c r="L70" s="116"/>
      <c r="M70" s="116"/>
      <c r="N70" s="116"/>
      <c r="O70" s="116"/>
      <c r="P70" s="116"/>
    </row>
    <row r="71" spans="2:16" x14ac:dyDescent="0.25">
      <c r="B71" s="116"/>
      <c r="C71" s="116"/>
      <c r="D71" s="116"/>
      <c r="E71" s="116"/>
      <c r="F71" s="116"/>
      <c r="G71" s="116"/>
      <c r="H71" s="116"/>
      <c r="I71" s="116"/>
      <c r="J71" s="116"/>
      <c r="K71" s="116"/>
      <c r="L71" s="116"/>
      <c r="M71" s="116"/>
      <c r="N71" s="116"/>
      <c r="O71" s="116"/>
      <c r="P71" s="116"/>
    </row>
    <row r="72" spans="2:16" x14ac:dyDescent="0.25">
      <c r="B72" s="116"/>
      <c r="C72" s="116"/>
      <c r="D72" s="116"/>
      <c r="E72" s="116"/>
      <c r="F72" s="116"/>
      <c r="G72" s="116"/>
      <c r="H72" s="116"/>
      <c r="I72" s="116"/>
      <c r="J72" s="116"/>
      <c r="K72" s="116"/>
      <c r="L72" s="116"/>
      <c r="M72" s="116"/>
      <c r="N72" s="116"/>
      <c r="O72" s="116"/>
      <c r="P72" s="116"/>
    </row>
    <row r="73" spans="2:16" x14ac:dyDescent="0.25">
      <c r="B73" s="116"/>
      <c r="C73" s="116"/>
      <c r="D73" s="116"/>
      <c r="E73" s="116"/>
      <c r="F73" s="116"/>
      <c r="G73" s="116"/>
      <c r="H73" s="116"/>
      <c r="I73" s="116"/>
      <c r="J73" s="116"/>
      <c r="K73" s="116"/>
      <c r="L73" s="116"/>
      <c r="M73" s="116"/>
      <c r="N73" s="116"/>
      <c r="O73" s="116"/>
      <c r="P73" s="116"/>
    </row>
    <row r="74" spans="2:16" x14ac:dyDescent="0.25">
      <c r="B74" s="116"/>
      <c r="C74" s="116"/>
      <c r="D74" s="116"/>
      <c r="E74" s="116"/>
      <c r="F74" s="116"/>
      <c r="G74" s="116"/>
      <c r="H74" s="116"/>
      <c r="I74" s="116"/>
      <c r="J74" s="116"/>
      <c r="K74" s="116"/>
      <c r="L74" s="116"/>
      <c r="M74" s="116"/>
      <c r="N74" s="116"/>
      <c r="O74" s="116"/>
      <c r="P74" s="116"/>
    </row>
    <row r="75" spans="2:16" x14ac:dyDescent="0.25">
      <c r="B75" s="116"/>
      <c r="C75" s="116"/>
      <c r="D75" s="116"/>
      <c r="E75" s="116"/>
      <c r="F75" s="116"/>
      <c r="G75" s="116"/>
      <c r="H75" s="116"/>
      <c r="I75" s="116"/>
      <c r="J75" s="116"/>
      <c r="K75" s="116"/>
      <c r="L75" s="116"/>
      <c r="M75" s="116"/>
      <c r="N75" s="116"/>
      <c r="O75" s="116"/>
      <c r="P75" s="116"/>
    </row>
    <row r="76" spans="2:16" x14ac:dyDescent="0.25">
      <c r="B76" s="116"/>
      <c r="C76" s="116"/>
      <c r="D76" s="116"/>
      <c r="E76" s="116"/>
      <c r="F76" s="116"/>
      <c r="G76" s="116"/>
      <c r="H76" s="116"/>
      <c r="I76" s="116"/>
      <c r="J76" s="116"/>
      <c r="K76" s="116"/>
      <c r="L76" s="116"/>
      <c r="M76" s="116"/>
      <c r="N76" s="116"/>
      <c r="O76" s="116"/>
      <c r="P76" s="116"/>
    </row>
    <row r="77" spans="2:16" x14ac:dyDescent="0.25">
      <c r="B77" s="116"/>
      <c r="C77" s="116"/>
      <c r="D77" s="116"/>
      <c r="E77" s="116"/>
      <c r="F77" s="116"/>
      <c r="G77" s="116"/>
      <c r="H77" s="116"/>
      <c r="I77" s="116"/>
      <c r="J77" s="116"/>
      <c r="K77" s="116"/>
      <c r="L77" s="116"/>
      <c r="M77" s="116"/>
      <c r="N77" s="116"/>
      <c r="O77" s="116"/>
      <c r="P77" s="116"/>
    </row>
    <row r="78" spans="2:16" x14ac:dyDescent="0.25">
      <c r="B78" s="116"/>
      <c r="C78" s="116"/>
      <c r="D78" s="116"/>
      <c r="E78" s="116"/>
      <c r="F78" s="116"/>
      <c r="G78" s="116"/>
      <c r="H78" s="116"/>
      <c r="I78" s="116"/>
      <c r="J78" s="116"/>
      <c r="K78" s="116"/>
      <c r="L78" s="116"/>
      <c r="M78" s="116"/>
      <c r="N78" s="116"/>
      <c r="O78" s="116"/>
      <c r="P78" s="116"/>
    </row>
    <row r="79" spans="2:16" x14ac:dyDescent="0.25">
      <c r="B79" s="116"/>
      <c r="C79" s="116"/>
      <c r="D79" s="116"/>
      <c r="E79" s="116"/>
      <c r="F79" s="116"/>
      <c r="G79" s="116"/>
      <c r="H79" s="116"/>
      <c r="I79" s="116"/>
      <c r="J79" s="116"/>
      <c r="K79" s="116"/>
      <c r="L79" s="116"/>
      <c r="M79" s="116"/>
      <c r="N79" s="116"/>
      <c r="O79" s="116"/>
      <c r="P79" s="116"/>
    </row>
    <row r="80" spans="2:16" x14ac:dyDescent="0.25">
      <c r="B80" s="116"/>
      <c r="C80" s="116"/>
      <c r="D80" s="116"/>
      <c r="E80" s="116"/>
      <c r="F80" s="116"/>
      <c r="G80" s="116"/>
      <c r="H80" s="116"/>
      <c r="I80" s="116"/>
      <c r="J80" s="116"/>
      <c r="K80" s="116"/>
      <c r="L80" s="116"/>
      <c r="M80" s="116"/>
      <c r="N80" s="116"/>
      <c r="O80" s="116"/>
      <c r="P80" s="116"/>
    </row>
    <row r="81" spans="2:16" x14ac:dyDescent="0.25">
      <c r="B81" s="116"/>
      <c r="C81" s="116"/>
      <c r="D81" s="116"/>
      <c r="E81" s="116"/>
      <c r="F81" s="116"/>
      <c r="G81" s="116"/>
      <c r="H81" s="116"/>
      <c r="I81" s="116"/>
      <c r="J81" s="116"/>
      <c r="K81" s="116"/>
      <c r="L81" s="116"/>
      <c r="M81" s="116"/>
      <c r="N81" s="116"/>
      <c r="O81" s="116"/>
      <c r="P81" s="116"/>
    </row>
    <row r="82" spans="2:16" x14ac:dyDescent="0.25">
      <c r="B82" s="116"/>
      <c r="C82" s="116"/>
      <c r="D82" s="116"/>
      <c r="E82" s="116"/>
      <c r="F82" s="116"/>
      <c r="G82" s="116"/>
      <c r="H82" s="116"/>
      <c r="I82" s="116"/>
      <c r="J82" s="116"/>
      <c r="K82" s="116"/>
      <c r="L82" s="116"/>
      <c r="M82" s="116"/>
      <c r="N82" s="116"/>
      <c r="O82" s="116"/>
      <c r="P82" s="116"/>
    </row>
    <row r="83" spans="2:16" x14ac:dyDescent="0.25">
      <c r="B83" s="116"/>
      <c r="C83" s="116"/>
      <c r="D83" s="116"/>
      <c r="E83" s="116"/>
      <c r="F83" s="116"/>
      <c r="G83" s="116"/>
      <c r="H83" s="116"/>
      <c r="I83" s="116"/>
      <c r="J83" s="116"/>
      <c r="K83" s="116"/>
      <c r="L83" s="116"/>
      <c r="M83" s="116"/>
      <c r="N83" s="116"/>
      <c r="O83" s="116"/>
      <c r="P83" s="116"/>
    </row>
    <row r="84" spans="2:16" x14ac:dyDescent="0.25">
      <c r="B84" s="116"/>
      <c r="C84" s="116"/>
      <c r="D84" s="116"/>
      <c r="E84" s="116"/>
      <c r="F84" s="116"/>
      <c r="G84" s="116"/>
      <c r="H84" s="116"/>
      <c r="I84" s="116"/>
      <c r="J84" s="116"/>
      <c r="K84" s="116"/>
      <c r="L84" s="116"/>
      <c r="M84" s="116"/>
      <c r="N84" s="116"/>
      <c r="O84" s="116"/>
      <c r="P84" s="116"/>
    </row>
    <row r="85" spans="2:16" x14ac:dyDescent="0.25">
      <c r="B85" s="116"/>
      <c r="C85" s="116"/>
      <c r="D85" s="116"/>
      <c r="E85" s="116"/>
      <c r="F85" s="116"/>
      <c r="G85" s="116"/>
      <c r="H85" s="116"/>
      <c r="I85" s="116"/>
      <c r="J85" s="116"/>
      <c r="K85" s="116"/>
      <c r="L85" s="116"/>
      <c r="M85" s="116"/>
      <c r="N85" s="116"/>
      <c r="O85" s="116"/>
      <c r="P85" s="116"/>
    </row>
    <row r="86" spans="2:16" x14ac:dyDescent="0.25">
      <c r="B86" s="116"/>
      <c r="C86" s="116"/>
      <c r="D86" s="116"/>
      <c r="E86" s="116"/>
      <c r="F86" s="116"/>
      <c r="G86" s="116"/>
      <c r="H86" s="116"/>
      <c r="I86" s="116"/>
      <c r="J86" s="116"/>
      <c r="K86" s="116"/>
      <c r="L86" s="116"/>
      <c r="M86" s="116"/>
      <c r="N86" s="116"/>
      <c r="O86" s="116"/>
      <c r="P86" s="116"/>
    </row>
    <row r="87" spans="2:16" x14ac:dyDescent="0.25">
      <c r="B87" s="116"/>
      <c r="C87" s="116"/>
      <c r="D87" s="116"/>
      <c r="E87" s="116"/>
      <c r="F87" s="116"/>
      <c r="G87" s="116"/>
      <c r="H87" s="116"/>
      <c r="I87" s="116"/>
      <c r="J87" s="116"/>
      <c r="K87" s="116"/>
      <c r="L87" s="116"/>
      <c r="M87" s="116"/>
      <c r="N87" s="116"/>
      <c r="O87" s="116"/>
      <c r="P87" s="116"/>
    </row>
    <row r="88" spans="2:16" x14ac:dyDescent="0.25">
      <c r="B88" s="116"/>
      <c r="C88" s="116"/>
      <c r="D88" s="116"/>
      <c r="E88" s="116"/>
      <c r="F88" s="116"/>
      <c r="G88" s="116"/>
      <c r="H88" s="116"/>
      <c r="I88" s="116"/>
      <c r="J88" s="116"/>
      <c r="K88" s="116"/>
      <c r="L88" s="116"/>
      <c r="M88" s="116"/>
      <c r="N88" s="116"/>
      <c r="O88" s="116"/>
      <c r="P88" s="116"/>
    </row>
    <row r="89" spans="2:16" x14ac:dyDescent="0.25">
      <c r="B89" s="116"/>
      <c r="C89" s="116"/>
      <c r="D89" s="116"/>
      <c r="E89" s="116"/>
      <c r="F89" s="116"/>
      <c r="G89" s="116"/>
      <c r="H89" s="116"/>
      <c r="I89" s="116"/>
      <c r="J89" s="116"/>
      <c r="K89" s="116"/>
      <c r="L89" s="116"/>
      <c r="M89" s="116"/>
      <c r="N89" s="116"/>
      <c r="O89" s="116"/>
      <c r="P89" s="116"/>
    </row>
    <row r="90" spans="2:16" x14ac:dyDescent="0.25">
      <c r="B90" s="116"/>
      <c r="C90" s="116"/>
      <c r="D90" s="116"/>
      <c r="E90" s="116"/>
      <c r="F90" s="116"/>
      <c r="G90" s="116"/>
      <c r="H90" s="116"/>
      <c r="I90" s="116"/>
      <c r="J90" s="116"/>
      <c r="K90" s="116"/>
      <c r="L90" s="116"/>
      <c r="M90" s="116"/>
      <c r="N90" s="116"/>
      <c r="O90" s="116"/>
      <c r="P90" s="116"/>
    </row>
    <row r="91" spans="2:16" x14ac:dyDescent="0.25">
      <c r="B91" s="116"/>
      <c r="C91" s="116"/>
      <c r="D91" s="116"/>
      <c r="E91" s="116"/>
      <c r="F91" s="116"/>
      <c r="G91" s="116"/>
      <c r="H91" s="116"/>
      <c r="I91" s="116"/>
      <c r="J91" s="116"/>
      <c r="K91" s="116"/>
      <c r="L91" s="116"/>
      <c r="M91" s="116"/>
      <c r="N91" s="116"/>
      <c r="O91" s="116"/>
      <c r="P91" s="116"/>
    </row>
    <row r="92" spans="2:16" x14ac:dyDescent="0.25">
      <c r="B92" s="116"/>
      <c r="C92" s="116"/>
      <c r="D92" s="116"/>
      <c r="E92" s="116"/>
      <c r="F92" s="116"/>
      <c r="G92" s="116"/>
      <c r="H92" s="116"/>
      <c r="I92" s="116"/>
      <c r="J92" s="116"/>
      <c r="K92" s="116"/>
      <c r="L92" s="116"/>
      <c r="M92" s="116"/>
      <c r="N92" s="116"/>
      <c r="O92" s="116"/>
      <c r="P92" s="116"/>
    </row>
    <row r="93" spans="2:16" x14ac:dyDescent="0.25">
      <c r="B93" s="116"/>
      <c r="C93" s="116"/>
      <c r="D93" s="116"/>
      <c r="E93" s="116"/>
      <c r="F93" s="116"/>
      <c r="G93" s="116"/>
      <c r="H93" s="116"/>
      <c r="I93" s="116"/>
      <c r="J93" s="116"/>
      <c r="K93" s="116"/>
      <c r="L93" s="116"/>
      <c r="M93" s="116"/>
      <c r="N93" s="116"/>
      <c r="O93" s="116"/>
      <c r="P93" s="116"/>
    </row>
    <row r="94" spans="2:16" x14ac:dyDescent="0.25">
      <c r="B94" s="116"/>
      <c r="C94" s="116"/>
      <c r="D94" s="116"/>
      <c r="E94" s="116"/>
      <c r="F94" s="116"/>
      <c r="G94" s="116"/>
      <c r="H94" s="116"/>
      <c r="I94" s="116"/>
      <c r="J94" s="116"/>
      <c r="K94" s="116"/>
      <c r="L94" s="116"/>
      <c r="M94" s="116"/>
      <c r="N94" s="116"/>
      <c r="O94" s="116"/>
      <c r="P94" s="116"/>
    </row>
    <row r="95" spans="2:16" x14ac:dyDescent="0.25">
      <c r="B95" s="116"/>
      <c r="C95" s="116"/>
      <c r="D95" s="116"/>
      <c r="E95" s="116"/>
      <c r="F95" s="116"/>
      <c r="G95" s="116"/>
      <c r="H95" s="116"/>
      <c r="I95" s="116"/>
      <c r="J95" s="116"/>
      <c r="K95" s="116"/>
      <c r="L95" s="116"/>
      <c r="M95" s="116"/>
      <c r="N95" s="116"/>
      <c r="O95" s="116"/>
      <c r="P95" s="116"/>
    </row>
    <row r="96" spans="2:16" x14ac:dyDescent="0.25">
      <c r="B96" s="116"/>
      <c r="C96" s="116"/>
      <c r="D96" s="116"/>
      <c r="E96" s="116"/>
      <c r="F96" s="116"/>
      <c r="G96" s="116"/>
      <c r="H96" s="116"/>
      <c r="I96" s="116"/>
      <c r="J96" s="116"/>
      <c r="K96" s="116"/>
      <c r="L96" s="116"/>
      <c r="M96" s="116"/>
      <c r="N96" s="116"/>
      <c r="O96" s="116"/>
      <c r="P96" s="116"/>
    </row>
    <row r="97" spans="2:16" x14ac:dyDescent="0.25">
      <c r="B97" s="116"/>
      <c r="C97" s="116"/>
      <c r="D97" s="116"/>
      <c r="E97" s="116"/>
      <c r="F97" s="116"/>
      <c r="G97" s="116"/>
      <c r="H97" s="116"/>
      <c r="I97" s="116"/>
      <c r="J97" s="116"/>
      <c r="K97" s="116"/>
      <c r="L97" s="116"/>
      <c r="M97" s="116"/>
      <c r="N97" s="116"/>
      <c r="O97" s="116"/>
      <c r="P97" s="116"/>
    </row>
    <row r="98" spans="2:16" x14ac:dyDescent="0.25">
      <c r="B98" s="116"/>
      <c r="C98" s="116"/>
      <c r="D98" s="116"/>
      <c r="E98" s="116"/>
      <c r="F98" s="116"/>
      <c r="G98" s="116"/>
      <c r="H98" s="116"/>
      <c r="I98" s="116"/>
      <c r="J98" s="116"/>
      <c r="K98" s="116"/>
      <c r="L98" s="116"/>
      <c r="M98" s="116"/>
      <c r="N98" s="116"/>
      <c r="O98" s="116"/>
      <c r="P98" s="116"/>
    </row>
    <row r="99" spans="2:16" x14ac:dyDescent="0.25">
      <c r="B99" s="116"/>
      <c r="C99" s="116"/>
      <c r="D99" s="116"/>
      <c r="E99" s="116"/>
      <c r="F99" s="116"/>
      <c r="G99" s="116"/>
      <c r="H99" s="116"/>
      <c r="I99" s="116"/>
      <c r="J99" s="116"/>
      <c r="K99" s="116"/>
      <c r="L99" s="116"/>
      <c r="M99" s="116"/>
      <c r="N99" s="116"/>
      <c r="O99" s="116"/>
      <c r="P99" s="116"/>
    </row>
    <row r="100" spans="2:16" x14ac:dyDescent="0.25">
      <c r="B100" s="116"/>
      <c r="C100" s="116"/>
      <c r="D100" s="116"/>
      <c r="E100" s="116"/>
      <c r="F100" s="116"/>
      <c r="G100" s="116"/>
      <c r="H100" s="116"/>
      <c r="I100" s="116"/>
      <c r="J100" s="116"/>
      <c r="K100" s="116"/>
      <c r="L100" s="116"/>
      <c r="M100" s="116"/>
      <c r="N100" s="116"/>
      <c r="O100" s="116"/>
      <c r="P100" s="116"/>
    </row>
    <row r="101" spans="2:16" x14ac:dyDescent="0.25">
      <c r="B101" s="116"/>
      <c r="C101" s="116"/>
      <c r="D101" s="116"/>
      <c r="E101" s="116"/>
      <c r="F101" s="116"/>
      <c r="G101" s="116"/>
      <c r="H101" s="116"/>
      <c r="I101" s="116"/>
      <c r="J101" s="116"/>
      <c r="K101" s="116"/>
      <c r="L101" s="116"/>
      <c r="M101" s="116"/>
      <c r="N101" s="116"/>
      <c r="O101" s="116"/>
      <c r="P101" s="116"/>
    </row>
    <row r="102" spans="2:16" x14ac:dyDescent="0.25">
      <c r="B102" s="116"/>
      <c r="C102" s="116"/>
      <c r="D102" s="116"/>
      <c r="E102" s="116"/>
      <c r="F102" s="116"/>
      <c r="G102" s="116"/>
      <c r="H102" s="116"/>
      <c r="I102" s="116"/>
      <c r="J102" s="116"/>
      <c r="K102" s="116"/>
      <c r="L102" s="116"/>
      <c r="M102" s="116"/>
      <c r="N102" s="116"/>
      <c r="O102" s="116"/>
      <c r="P102" s="116"/>
    </row>
    <row r="103" spans="2:16" x14ac:dyDescent="0.25">
      <c r="B103" s="116"/>
      <c r="C103" s="116"/>
      <c r="D103" s="116"/>
      <c r="E103" s="116"/>
      <c r="F103" s="116"/>
      <c r="G103" s="116"/>
      <c r="H103" s="116"/>
      <c r="I103" s="116"/>
      <c r="J103" s="116"/>
      <c r="K103" s="116"/>
      <c r="L103" s="116"/>
      <c r="M103" s="116"/>
      <c r="N103" s="116"/>
      <c r="O103" s="116"/>
      <c r="P103" s="116"/>
    </row>
    <row r="104" spans="2:16" x14ac:dyDescent="0.25">
      <c r="B104" s="116"/>
      <c r="C104" s="116"/>
      <c r="D104" s="116"/>
      <c r="E104" s="116"/>
      <c r="F104" s="116"/>
      <c r="G104" s="116"/>
      <c r="H104" s="116"/>
      <c r="I104" s="116"/>
      <c r="J104" s="116"/>
      <c r="K104" s="116"/>
      <c r="L104" s="116"/>
      <c r="M104" s="116"/>
      <c r="N104" s="116"/>
      <c r="O104" s="116"/>
      <c r="P104" s="116"/>
    </row>
    <row r="105" spans="2:16" x14ac:dyDescent="0.25">
      <c r="B105" s="116"/>
      <c r="C105" s="116"/>
      <c r="D105" s="116"/>
      <c r="E105" s="116"/>
      <c r="F105" s="116"/>
      <c r="G105" s="116"/>
      <c r="H105" s="116"/>
      <c r="I105" s="116"/>
      <c r="J105" s="116"/>
      <c r="K105" s="116"/>
      <c r="L105" s="116"/>
      <c r="M105" s="116"/>
      <c r="N105" s="116"/>
      <c r="O105" s="116"/>
      <c r="P105" s="116"/>
    </row>
    <row r="106" spans="2:16" x14ac:dyDescent="0.25">
      <c r="B106" s="116"/>
      <c r="C106" s="116"/>
      <c r="D106" s="116"/>
      <c r="E106" s="116"/>
      <c r="F106" s="116"/>
      <c r="G106" s="116"/>
      <c r="H106" s="116"/>
      <c r="I106" s="116"/>
      <c r="J106" s="116"/>
      <c r="K106" s="116"/>
      <c r="L106" s="116"/>
      <c r="M106" s="116"/>
      <c r="N106" s="116"/>
      <c r="O106" s="116"/>
      <c r="P106" s="116"/>
    </row>
    <row r="107" spans="2:16" x14ac:dyDescent="0.25">
      <c r="B107" s="116"/>
      <c r="C107" s="116"/>
      <c r="D107" s="116"/>
      <c r="E107" s="116"/>
      <c r="F107" s="116"/>
      <c r="G107" s="116"/>
      <c r="H107" s="116"/>
      <c r="I107" s="116"/>
      <c r="J107" s="116"/>
      <c r="K107" s="116"/>
      <c r="L107" s="116"/>
      <c r="M107" s="116"/>
      <c r="N107" s="116"/>
      <c r="O107" s="116"/>
      <c r="P107" s="116"/>
    </row>
    <row r="108" spans="2:16" x14ac:dyDescent="0.25">
      <c r="B108" s="116"/>
      <c r="C108" s="116"/>
      <c r="D108" s="116"/>
      <c r="E108" s="116"/>
      <c r="F108" s="116"/>
      <c r="G108" s="116"/>
      <c r="H108" s="116"/>
      <c r="I108" s="116"/>
      <c r="J108" s="116"/>
      <c r="K108" s="116"/>
      <c r="L108" s="116"/>
      <c r="M108" s="116"/>
      <c r="N108" s="116"/>
      <c r="O108" s="116"/>
      <c r="P108" s="116"/>
    </row>
    <row r="109" spans="2:16" x14ac:dyDescent="0.25">
      <c r="B109" s="116"/>
      <c r="C109" s="116"/>
      <c r="D109" s="116"/>
      <c r="E109" s="116"/>
      <c r="F109" s="116"/>
      <c r="G109" s="116"/>
      <c r="H109" s="116"/>
      <c r="I109" s="116"/>
      <c r="J109" s="116"/>
      <c r="K109" s="116"/>
      <c r="L109" s="116"/>
      <c r="M109" s="116"/>
      <c r="N109" s="116"/>
      <c r="O109" s="116"/>
      <c r="P109" s="116"/>
    </row>
    <row r="110" spans="2:16" x14ac:dyDescent="0.25">
      <c r="B110" s="116"/>
      <c r="C110" s="116"/>
      <c r="D110" s="116"/>
      <c r="E110" s="116"/>
      <c r="F110" s="116"/>
      <c r="G110" s="116"/>
      <c r="H110" s="116"/>
      <c r="I110" s="116"/>
      <c r="J110" s="116"/>
      <c r="K110" s="116"/>
      <c r="L110" s="116"/>
      <c r="M110" s="116"/>
      <c r="N110" s="116"/>
      <c r="O110" s="116"/>
      <c r="P110" s="116"/>
    </row>
    <row r="111" spans="2:16" x14ac:dyDescent="0.25">
      <c r="B111" s="116"/>
      <c r="C111" s="116"/>
      <c r="D111" s="116"/>
      <c r="E111" s="116"/>
      <c r="F111" s="116"/>
      <c r="G111" s="116"/>
      <c r="H111" s="116"/>
      <c r="I111" s="116"/>
      <c r="J111" s="116"/>
      <c r="K111" s="116"/>
      <c r="L111" s="116"/>
      <c r="M111" s="116"/>
      <c r="N111" s="116"/>
      <c r="O111" s="116"/>
      <c r="P111" s="116"/>
    </row>
    <row r="112" spans="2:16" x14ac:dyDescent="0.25">
      <c r="B112" s="116"/>
      <c r="C112" s="116"/>
      <c r="D112" s="116"/>
      <c r="E112" s="116"/>
      <c r="F112" s="116"/>
      <c r="G112" s="116"/>
      <c r="H112" s="116"/>
      <c r="I112" s="116"/>
      <c r="J112" s="116"/>
      <c r="K112" s="116"/>
      <c r="L112" s="116"/>
      <c r="M112" s="116"/>
      <c r="N112" s="116"/>
      <c r="O112" s="116"/>
      <c r="P112" s="116"/>
    </row>
    <row r="113" spans="2:16" x14ac:dyDescent="0.25">
      <c r="B113" s="116"/>
      <c r="C113" s="116"/>
      <c r="D113" s="116"/>
      <c r="E113" s="116"/>
      <c r="F113" s="116"/>
      <c r="G113" s="116"/>
      <c r="H113" s="116"/>
      <c r="I113" s="116"/>
      <c r="J113" s="116"/>
      <c r="K113" s="116"/>
      <c r="L113" s="116"/>
      <c r="M113" s="116"/>
      <c r="N113" s="116"/>
      <c r="O113" s="116"/>
      <c r="P113" s="116"/>
    </row>
    <row r="114" spans="2:16" x14ac:dyDescent="0.25">
      <c r="B114" s="116"/>
      <c r="C114" s="118"/>
      <c r="D114" s="116"/>
      <c r="E114" s="116"/>
      <c r="F114" s="116"/>
      <c r="G114" s="116"/>
      <c r="H114" s="116"/>
      <c r="I114" s="116"/>
      <c r="J114" s="116"/>
      <c r="K114" s="116"/>
      <c r="L114" s="116"/>
      <c r="M114" s="116"/>
      <c r="N114" s="116"/>
      <c r="O114" s="116"/>
      <c r="P114" s="116"/>
    </row>
    <row r="115" spans="2:16" x14ac:dyDescent="0.25">
      <c r="B115" s="116"/>
      <c r="C115" s="118"/>
      <c r="D115" s="116"/>
      <c r="E115" s="116"/>
      <c r="F115" s="116"/>
      <c r="G115" s="116"/>
      <c r="H115" s="116"/>
      <c r="I115" s="116"/>
      <c r="J115" s="116"/>
      <c r="K115" s="116"/>
      <c r="L115" s="116"/>
      <c r="M115" s="116"/>
      <c r="N115" s="116"/>
      <c r="O115" s="116"/>
      <c r="P115" s="116"/>
    </row>
    <row r="116" spans="2:16" x14ac:dyDescent="0.25">
      <c r="B116" s="116"/>
      <c r="C116" s="118"/>
      <c r="D116" s="116"/>
      <c r="E116" s="116"/>
      <c r="F116" s="116"/>
      <c r="G116" s="116"/>
      <c r="H116" s="116"/>
      <c r="I116" s="116"/>
      <c r="J116" s="116"/>
      <c r="K116" s="116"/>
      <c r="L116" s="116"/>
      <c r="M116" s="116"/>
      <c r="N116" s="116"/>
      <c r="O116" s="116"/>
      <c r="P116" s="116"/>
    </row>
    <row r="117" spans="2:16" x14ac:dyDescent="0.25">
      <c r="B117" s="116"/>
      <c r="C117" s="118"/>
      <c r="D117" s="116"/>
      <c r="E117" s="116"/>
      <c r="F117" s="116"/>
      <c r="G117" s="116"/>
      <c r="H117" s="116"/>
      <c r="I117" s="116"/>
      <c r="J117" s="116"/>
      <c r="K117" s="116"/>
      <c r="L117" s="116"/>
      <c r="M117" s="116"/>
      <c r="N117" s="116"/>
      <c r="O117" s="116"/>
      <c r="P117" s="116"/>
    </row>
    <row r="118" spans="2:16" x14ac:dyDescent="0.25">
      <c r="B118" s="116"/>
      <c r="C118" s="116"/>
      <c r="D118" s="116"/>
      <c r="E118" s="116"/>
      <c r="F118" s="116"/>
      <c r="G118" s="116"/>
      <c r="H118" s="116"/>
      <c r="I118" s="116"/>
      <c r="J118" s="116"/>
      <c r="K118" s="116"/>
      <c r="L118" s="116"/>
      <c r="M118" s="116"/>
      <c r="N118" s="116"/>
      <c r="O118" s="116"/>
      <c r="P118" s="116"/>
    </row>
    <row r="119" spans="2:16" x14ac:dyDescent="0.25">
      <c r="B119" s="116"/>
      <c r="C119" s="116"/>
      <c r="D119" s="116"/>
      <c r="E119" s="116"/>
      <c r="F119" s="116"/>
      <c r="G119" s="116"/>
      <c r="H119" s="116"/>
      <c r="I119" s="116"/>
      <c r="J119" s="116"/>
      <c r="K119" s="116"/>
      <c r="L119" s="116"/>
      <c r="M119" s="116"/>
      <c r="N119" s="116"/>
      <c r="O119" s="116"/>
      <c r="P119" s="116"/>
    </row>
    <row r="120" spans="2:16" x14ac:dyDescent="0.25">
      <c r="B120" s="116"/>
      <c r="C120" s="116"/>
      <c r="D120" s="116"/>
      <c r="E120" s="116"/>
      <c r="F120" s="116"/>
      <c r="G120" s="116"/>
      <c r="H120" s="116"/>
      <c r="I120" s="116"/>
      <c r="J120" s="116"/>
      <c r="K120" s="116"/>
      <c r="L120" s="116"/>
      <c r="M120" s="116"/>
      <c r="N120" s="116"/>
      <c r="O120" s="116"/>
      <c r="P120" s="116"/>
    </row>
    <row r="121" spans="2:16" x14ac:dyDescent="0.25">
      <c r="B121" s="116"/>
      <c r="C121" s="116"/>
      <c r="D121" s="116"/>
      <c r="E121" s="116"/>
      <c r="F121" s="116"/>
      <c r="G121" s="116"/>
      <c r="H121" s="116"/>
      <c r="I121" s="116"/>
      <c r="J121" s="116"/>
      <c r="K121" s="116"/>
      <c r="L121" s="116"/>
      <c r="M121" s="116"/>
      <c r="N121" s="116"/>
      <c r="O121" s="116"/>
      <c r="P121" s="116"/>
    </row>
    <row r="122" spans="2:16" x14ac:dyDescent="0.25">
      <c r="B122" s="116"/>
      <c r="C122" s="116"/>
      <c r="D122" s="116"/>
      <c r="E122" s="116"/>
      <c r="F122" s="116"/>
      <c r="G122" s="116"/>
      <c r="H122" s="116"/>
      <c r="I122" s="116"/>
      <c r="J122" s="116"/>
      <c r="K122" s="116"/>
      <c r="L122" s="116"/>
      <c r="M122" s="116"/>
      <c r="N122" s="116"/>
      <c r="O122" s="116"/>
      <c r="P122" s="116"/>
    </row>
    <row r="123" spans="2:16" x14ac:dyDescent="0.25">
      <c r="B123" s="116"/>
      <c r="C123" s="116"/>
      <c r="D123" s="116"/>
      <c r="E123" s="116"/>
      <c r="F123" s="116"/>
      <c r="G123" s="116"/>
      <c r="H123" s="116"/>
      <c r="I123" s="116"/>
      <c r="J123" s="116"/>
      <c r="K123" s="116"/>
      <c r="L123" s="116"/>
      <c r="M123" s="116"/>
      <c r="N123" s="116"/>
      <c r="O123" s="116"/>
      <c r="P123" s="116"/>
    </row>
    <row r="124" spans="2:16" x14ac:dyDescent="0.25">
      <c r="B124" s="116"/>
      <c r="C124" s="116"/>
      <c r="D124" s="116"/>
      <c r="E124" s="116"/>
      <c r="F124" s="116"/>
      <c r="G124" s="116"/>
      <c r="H124" s="116"/>
      <c r="I124" s="116"/>
      <c r="J124" s="116"/>
      <c r="K124" s="116"/>
      <c r="L124" s="116"/>
      <c r="M124" s="116"/>
      <c r="N124" s="116"/>
      <c r="O124" s="116"/>
      <c r="P124" s="116"/>
    </row>
    <row r="125" spans="2:16" x14ac:dyDescent="0.25">
      <c r="B125" s="116"/>
      <c r="C125" s="116"/>
      <c r="D125" s="116"/>
      <c r="E125" s="116"/>
      <c r="F125" s="116"/>
      <c r="G125" s="116"/>
      <c r="H125" s="116"/>
      <c r="I125" s="116"/>
      <c r="J125" s="116"/>
      <c r="K125" s="116"/>
      <c r="L125" s="116"/>
      <c r="M125" s="116"/>
      <c r="N125" s="116"/>
      <c r="O125" s="116"/>
      <c r="P125" s="116"/>
    </row>
    <row r="126" spans="2:16" x14ac:dyDescent="0.25">
      <c r="B126" s="116"/>
      <c r="C126" s="116"/>
      <c r="D126" s="116"/>
      <c r="E126" s="116"/>
      <c r="F126" s="116"/>
      <c r="G126" s="116"/>
      <c r="H126" s="116"/>
      <c r="I126" s="116"/>
      <c r="J126" s="116"/>
      <c r="K126" s="116"/>
      <c r="L126" s="116"/>
      <c r="M126" s="116"/>
      <c r="N126" s="116"/>
      <c r="O126" s="116"/>
      <c r="P126" s="116"/>
    </row>
    <row r="127" spans="2:16" x14ac:dyDescent="0.25">
      <c r="B127" s="116"/>
      <c r="C127" s="116"/>
      <c r="D127" s="116"/>
      <c r="E127" s="116"/>
      <c r="F127" s="116"/>
      <c r="G127" s="116"/>
      <c r="H127" s="116"/>
      <c r="I127" s="116"/>
      <c r="J127" s="116"/>
      <c r="K127" s="116"/>
      <c r="L127" s="116"/>
      <c r="M127" s="116"/>
      <c r="N127" s="116"/>
      <c r="O127" s="116"/>
      <c r="P127" s="116"/>
    </row>
    <row r="128" spans="2:16" x14ac:dyDescent="0.25">
      <c r="B128" s="116"/>
      <c r="C128" s="116"/>
      <c r="D128" s="116"/>
      <c r="E128" s="116"/>
      <c r="F128" s="116"/>
      <c r="G128" s="116"/>
      <c r="H128" s="116"/>
      <c r="I128" s="116"/>
      <c r="J128" s="116"/>
      <c r="K128" s="116"/>
      <c r="L128" s="116"/>
      <c r="M128" s="116"/>
      <c r="N128" s="116"/>
      <c r="O128" s="116"/>
      <c r="P128" s="116"/>
    </row>
    <row r="129" spans="2:16" x14ac:dyDescent="0.25">
      <c r="B129" s="116"/>
      <c r="C129" s="116"/>
      <c r="D129" s="116"/>
      <c r="E129" s="116"/>
      <c r="F129" s="116"/>
      <c r="G129" s="116"/>
      <c r="H129" s="116"/>
      <c r="I129" s="116"/>
      <c r="J129" s="116"/>
      <c r="K129" s="116"/>
      <c r="L129" s="116"/>
      <c r="M129" s="116"/>
      <c r="N129" s="116"/>
      <c r="O129" s="116"/>
      <c r="P129" s="116"/>
    </row>
    <row r="130" spans="2:16" x14ac:dyDescent="0.25">
      <c r="B130" s="116"/>
      <c r="C130" s="116"/>
      <c r="D130" s="116"/>
      <c r="E130" s="116"/>
      <c r="F130" s="116"/>
      <c r="G130" s="116"/>
      <c r="H130" s="116"/>
      <c r="I130" s="116"/>
      <c r="J130" s="116"/>
      <c r="K130" s="116"/>
      <c r="L130" s="116"/>
      <c r="M130" s="116"/>
      <c r="N130" s="116"/>
      <c r="O130" s="116"/>
      <c r="P130" s="116"/>
    </row>
    <row r="131" spans="2:16" x14ac:dyDescent="0.25">
      <c r="B131" s="116"/>
      <c r="C131" s="116"/>
      <c r="D131" s="116"/>
      <c r="E131" s="116"/>
      <c r="F131" s="116"/>
      <c r="G131" s="116"/>
      <c r="H131" s="116"/>
      <c r="I131" s="116"/>
      <c r="J131" s="116"/>
      <c r="K131" s="116"/>
      <c r="L131" s="116"/>
      <c r="M131" s="116"/>
      <c r="N131" s="116"/>
      <c r="O131" s="116"/>
      <c r="P131" s="116"/>
    </row>
    <row r="132" spans="2:16" x14ac:dyDescent="0.25">
      <c r="B132" s="116"/>
      <c r="C132" s="116"/>
      <c r="D132" s="116"/>
      <c r="E132" s="116"/>
      <c r="F132" s="116"/>
      <c r="G132" s="116"/>
      <c r="H132" s="116"/>
      <c r="I132" s="116"/>
      <c r="J132" s="116"/>
      <c r="K132" s="116"/>
      <c r="L132" s="116"/>
      <c r="M132" s="116"/>
      <c r="N132" s="116"/>
      <c r="O132" s="116"/>
      <c r="P132" s="116"/>
    </row>
    <row r="133" spans="2:16" x14ac:dyDescent="0.25">
      <c r="B133" s="116"/>
      <c r="C133" s="116"/>
      <c r="D133" s="116"/>
      <c r="E133" s="116"/>
      <c r="F133" s="116"/>
      <c r="G133" s="116"/>
      <c r="H133" s="116"/>
      <c r="I133" s="116"/>
      <c r="J133" s="116"/>
      <c r="K133" s="116"/>
      <c r="L133" s="116"/>
      <c r="M133" s="116"/>
      <c r="N133" s="116"/>
      <c r="O133" s="116"/>
      <c r="P133" s="116"/>
    </row>
    <row r="134" spans="2:16" x14ac:dyDescent="0.25">
      <c r="B134" s="116"/>
      <c r="C134" s="116"/>
      <c r="D134" s="116"/>
      <c r="E134" s="116"/>
      <c r="F134" s="116"/>
      <c r="G134" s="116"/>
      <c r="H134" s="116"/>
      <c r="I134" s="116"/>
      <c r="J134" s="116"/>
      <c r="K134" s="116"/>
      <c r="L134" s="116"/>
      <c r="M134" s="116"/>
      <c r="N134" s="116"/>
      <c r="O134" s="116"/>
      <c r="P134" s="116"/>
    </row>
    <row r="135" spans="2:16" ht="18.75" x14ac:dyDescent="0.3">
      <c r="B135" s="116"/>
      <c r="C135" s="125" t="s">
        <v>99</v>
      </c>
      <c r="D135" s="125"/>
      <c r="E135" s="125"/>
      <c r="F135" s="125"/>
      <c r="G135" s="125"/>
      <c r="H135" s="125"/>
      <c r="I135" s="124"/>
      <c r="J135" s="124"/>
      <c r="K135" s="124"/>
      <c r="L135" s="124"/>
      <c r="M135" s="124"/>
      <c r="N135" s="116"/>
      <c r="O135" s="116"/>
      <c r="P135" s="116"/>
    </row>
    <row r="136" spans="2:16" x14ac:dyDescent="0.25">
      <c r="B136" s="116"/>
      <c r="C136" s="118" t="s">
        <v>101</v>
      </c>
      <c r="D136" s="118"/>
      <c r="E136" s="116"/>
      <c r="F136" s="116"/>
      <c r="G136" s="118">
        <f>'Emisja na budynek'!C2</f>
        <v>139</v>
      </c>
      <c r="H136" s="126" t="s">
        <v>58</v>
      </c>
      <c r="I136" s="116"/>
      <c r="J136" s="120" t="s">
        <v>97</v>
      </c>
      <c r="K136" s="116"/>
      <c r="L136" s="116"/>
      <c r="M136" s="116"/>
      <c r="N136" s="116"/>
      <c r="O136" s="116"/>
      <c r="P136" s="116"/>
    </row>
    <row r="137" spans="2:16" x14ac:dyDescent="0.25">
      <c r="B137" s="116"/>
      <c r="C137" s="118" t="s">
        <v>102</v>
      </c>
      <c r="D137" s="118"/>
      <c r="E137" s="116"/>
      <c r="F137" s="116"/>
      <c r="G137" s="118">
        <f>'Emisja na budynek'!C3</f>
        <v>100</v>
      </c>
      <c r="H137" s="126" t="s">
        <v>103</v>
      </c>
      <c r="I137" s="116"/>
      <c r="J137" s="120" t="s">
        <v>97</v>
      </c>
      <c r="K137" s="116"/>
      <c r="L137" s="116"/>
      <c r="M137" s="116"/>
      <c r="N137" s="116"/>
      <c r="O137" s="116"/>
      <c r="P137" s="116"/>
    </row>
    <row r="138" spans="2:16" x14ac:dyDescent="0.25">
      <c r="B138" s="116"/>
      <c r="C138" s="118" t="s">
        <v>57</v>
      </c>
      <c r="D138" s="118"/>
      <c r="E138" s="116"/>
      <c r="F138" s="116"/>
      <c r="G138" s="118">
        <f>'Emisja na budynek'!C4</f>
        <v>3</v>
      </c>
      <c r="H138" s="126" t="s">
        <v>87</v>
      </c>
      <c r="I138" s="116"/>
      <c r="J138" s="120" t="s">
        <v>97</v>
      </c>
      <c r="K138" s="116"/>
      <c r="L138" s="116"/>
      <c r="M138" s="116"/>
      <c r="N138" s="116"/>
      <c r="O138" s="116"/>
      <c r="P138" s="116"/>
    </row>
    <row r="139" spans="2:16" x14ac:dyDescent="0.25">
      <c r="B139" s="116"/>
      <c r="C139" s="118" t="s">
        <v>104</v>
      </c>
      <c r="D139" s="118"/>
      <c r="E139" s="116"/>
      <c r="F139" s="116"/>
      <c r="G139" s="118">
        <f>'Emisja na budynek'!C6</f>
        <v>13900</v>
      </c>
      <c r="H139" s="126" t="s">
        <v>88</v>
      </c>
      <c r="I139" s="116"/>
      <c r="J139" s="120" t="s">
        <v>98</v>
      </c>
      <c r="K139" s="116"/>
      <c r="L139" s="116"/>
      <c r="M139" s="116"/>
      <c r="N139" s="116"/>
      <c r="O139" s="116"/>
      <c r="P139" s="116"/>
    </row>
    <row r="140" spans="2:16" x14ac:dyDescent="0.25">
      <c r="B140" s="116"/>
      <c r="C140" s="118" t="s">
        <v>62</v>
      </c>
      <c r="D140" s="118"/>
      <c r="E140" s="116"/>
      <c r="F140" s="116"/>
      <c r="G140" s="121">
        <f>'Emisja na budynek'!C7</f>
        <v>2548.7220000000002</v>
      </c>
      <c r="H140" s="126" t="s">
        <v>88</v>
      </c>
      <c r="I140" s="116"/>
      <c r="J140" s="120" t="s">
        <v>98</v>
      </c>
      <c r="K140" s="116"/>
      <c r="L140" s="116"/>
      <c r="M140" s="116"/>
      <c r="N140" s="116"/>
      <c r="O140" s="116"/>
      <c r="P140" s="116"/>
    </row>
    <row r="141" spans="2:16" x14ac:dyDescent="0.25">
      <c r="B141" s="116"/>
      <c r="C141" s="118" t="s">
        <v>105</v>
      </c>
      <c r="D141" s="118"/>
      <c r="E141" s="116"/>
      <c r="F141" s="116"/>
      <c r="G141" s="121">
        <f>'Emisja na budynek'!C8</f>
        <v>16448.722000000002</v>
      </c>
      <c r="H141" s="126" t="s">
        <v>88</v>
      </c>
      <c r="I141" s="116"/>
      <c r="J141" s="120" t="s">
        <v>98</v>
      </c>
      <c r="K141" s="116"/>
      <c r="L141" s="116"/>
      <c r="M141" s="116"/>
      <c r="N141" s="116"/>
      <c r="O141" s="116"/>
      <c r="P141" s="116"/>
    </row>
    <row r="142" spans="2:16" x14ac:dyDescent="0.25">
      <c r="B142" s="116"/>
      <c r="C142" s="122" t="s">
        <v>100</v>
      </c>
      <c r="D142" s="123"/>
      <c r="E142" s="121"/>
      <c r="F142" s="119"/>
      <c r="G142" s="120"/>
      <c r="H142" s="116"/>
      <c r="I142" s="116"/>
      <c r="J142" s="116"/>
      <c r="K142" s="116"/>
      <c r="L142" s="116"/>
      <c r="M142" s="116"/>
      <c r="N142" s="116"/>
      <c r="O142" s="116"/>
      <c r="P142" s="116"/>
    </row>
    <row r="143" spans="2:16" x14ac:dyDescent="0.25">
      <c r="B143" s="116"/>
      <c r="C143" s="116"/>
      <c r="D143" s="116"/>
      <c r="E143" s="116"/>
      <c r="F143" s="116"/>
      <c r="G143" s="116"/>
      <c r="H143" s="116"/>
      <c r="I143" s="116"/>
      <c r="J143" s="116"/>
      <c r="K143" s="116"/>
      <c r="L143" s="116"/>
      <c r="M143" s="116"/>
      <c r="N143" s="116"/>
      <c r="O143" s="116"/>
      <c r="P143" s="116"/>
    </row>
  </sheetData>
  <mergeCells count="1">
    <mergeCell ref="C3:O3"/>
  </mergeCells>
  <pageMargins left="0.7" right="0.7" top="0.75" bottom="0.75" header="0.3" footer="0.3"/>
  <pageSetup paperSize="9" scale="70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/>
  <dimension ref="B1:L50"/>
  <sheetViews>
    <sheetView showGridLines="0" zoomScaleNormal="100" workbookViewId="0">
      <selection activeCell="J11" sqref="J11"/>
    </sheetView>
  </sheetViews>
  <sheetFormatPr defaultRowHeight="15" x14ac:dyDescent="0.25"/>
  <cols>
    <col min="1" max="1" width="1.42578125" style="105" customWidth="1"/>
    <col min="2" max="2" width="2.5703125" style="105" customWidth="1"/>
    <col min="3" max="11" width="9.140625" style="105"/>
    <col min="12" max="12" width="2.5703125" style="105" customWidth="1"/>
    <col min="13" max="16384" width="9.140625" style="105"/>
  </cols>
  <sheetData>
    <row r="1" spans="2:12" ht="7.5" customHeight="1" x14ac:dyDescent="0.25"/>
    <row r="2" spans="2:12" x14ac:dyDescent="0.25"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</row>
    <row r="3" spans="2:12" ht="18.75" x14ac:dyDescent="0.25">
      <c r="B3" s="106"/>
      <c r="C3" s="158" t="s">
        <v>94</v>
      </c>
      <c r="D3" s="158"/>
      <c r="E3" s="158"/>
      <c r="F3" s="158"/>
      <c r="G3" s="158"/>
      <c r="H3" s="158"/>
      <c r="I3" s="158"/>
      <c r="J3" s="158"/>
      <c r="K3" s="158"/>
      <c r="L3" s="106"/>
    </row>
    <row r="4" spans="2:12" x14ac:dyDescent="0.25">
      <c r="B4" s="106"/>
      <c r="C4" s="108"/>
      <c r="D4" s="108"/>
      <c r="E4" s="108"/>
      <c r="F4" s="108"/>
      <c r="G4" s="108"/>
      <c r="H4" s="108"/>
      <c r="I4" s="108"/>
      <c r="J4" s="108"/>
      <c r="K4" s="108"/>
      <c r="L4" s="106"/>
    </row>
    <row r="5" spans="2:12" ht="18.75" customHeight="1" x14ac:dyDescent="0.25">
      <c r="B5" s="106"/>
      <c r="C5" s="162" t="s">
        <v>106</v>
      </c>
      <c r="D5" s="162"/>
      <c r="E5" s="162"/>
      <c r="F5" s="162"/>
      <c r="G5" s="162"/>
      <c r="H5" s="162"/>
      <c r="I5" s="166"/>
      <c r="J5" s="111"/>
      <c r="K5" s="111"/>
      <c r="L5" s="106"/>
    </row>
    <row r="6" spans="2:12" x14ac:dyDescent="0.25">
      <c r="B6" s="106"/>
      <c r="C6" s="109"/>
      <c r="D6" s="109"/>
      <c r="E6" s="109"/>
      <c r="F6" s="109"/>
      <c r="G6" s="109"/>
      <c r="H6" s="109"/>
      <c r="I6" s="109"/>
      <c r="J6" s="109"/>
      <c r="K6" s="108"/>
      <c r="L6" s="106"/>
    </row>
    <row r="7" spans="2:12" x14ac:dyDescent="0.25">
      <c r="B7" s="106"/>
      <c r="C7" s="107" t="s">
        <v>55</v>
      </c>
      <c r="D7" s="107"/>
      <c r="E7" s="107"/>
      <c r="F7" s="107"/>
      <c r="G7" s="112">
        <v>139</v>
      </c>
      <c r="H7" s="110" t="s">
        <v>58</v>
      </c>
      <c r="I7" s="106"/>
      <c r="J7" s="106"/>
      <c r="K7" s="106"/>
      <c r="L7" s="106"/>
    </row>
    <row r="8" spans="2:12" x14ac:dyDescent="0.25">
      <c r="B8" s="106"/>
      <c r="C8" s="107" t="s">
        <v>91</v>
      </c>
      <c r="D8" s="107"/>
      <c r="E8" s="107"/>
      <c r="F8" s="107"/>
      <c r="G8" s="112">
        <v>100</v>
      </c>
      <c r="H8" s="110" t="s">
        <v>92</v>
      </c>
      <c r="I8" s="106"/>
      <c r="J8" s="110" t="str">
        <f>"/ "&amp;G8/2&amp;" [W/m2]"</f>
        <v>/ 50 [W/m2]</v>
      </c>
      <c r="K8" s="110" t="str">
        <f>"/ "&amp;ROUND(G11/2000,2)&amp;" [kW]"</f>
        <v>/ 6,95 [kW]</v>
      </c>
      <c r="L8" s="106"/>
    </row>
    <row r="9" spans="2:12" x14ac:dyDescent="0.25">
      <c r="B9" s="106"/>
      <c r="C9" s="107" t="s">
        <v>57</v>
      </c>
      <c r="D9" s="107"/>
      <c r="E9" s="107"/>
      <c r="F9" s="107"/>
      <c r="G9" s="112">
        <v>3</v>
      </c>
      <c r="H9" s="110" t="s">
        <v>87</v>
      </c>
      <c r="I9" s="106"/>
      <c r="J9" s="106"/>
      <c r="K9" s="106"/>
      <c r="L9" s="106"/>
    </row>
    <row r="10" spans="2:12" x14ac:dyDescent="0.25">
      <c r="B10" s="106"/>
      <c r="C10" s="107"/>
      <c r="D10" s="107"/>
      <c r="E10" s="107"/>
      <c r="F10" s="107"/>
      <c r="G10" s="107"/>
      <c r="H10" s="110"/>
      <c r="I10" s="106"/>
      <c r="J10" s="106"/>
      <c r="K10" s="106"/>
      <c r="L10" s="106"/>
    </row>
    <row r="11" spans="2:12" x14ac:dyDescent="0.25">
      <c r="B11" s="106"/>
      <c r="C11" s="107" t="s">
        <v>61</v>
      </c>
      <c r="D11" s="107"/>
      <c r="E11" s="107"/>
      <c r="F11" s="107"/>
      <c r="G11" s="95">
        <f>G7*G8</f>
        <v>13900</v>
      </c>
      <c r="H11" s="110" t="s">
        <v>63</v>
      </c>
      <c r="I11" s="106"/>
      <c r="J11" s="106"/>
      <c r="K11" s="106"/>
      <c r="L11" s="106"/>
    </row>
    <row r="12" spans="2:12" x14ac:dyDescent="0.25">
      <c r="B12" s="106"/>
      <c r="C12" s="107" t="s">
        <v>62</v>
      </c>
      <c r="D12" s="107"/>
      <c r="E12" s="107"/>
      <c r="F12" s="107"/>
      <c r="G12" s="96">
        <f>G9*40*365*0.0011638*50</f>
        <v>2548.7220000000002</v>
      </c>
      <c r="H12" s="110" t="s">
        <v>63</v>
      </c>
      <c r="I12" s="106"/>
      <c r="J12" s="106"/>
      <c r="K12" s="106"/>
      <c r="L12" s="106"/>
    </row>
    <row r="13" spans="2:12" x14ac:dyDescent="0.25">
      <c r="B13" s="106"/>
      <c r="C13" s="107" t="s">
        <v>64</v>
      </c>
      <c r="D13" s="107"/>
      <c r="E13" s="107"/>
      <c r="F13" s="107"/>
      <c r="G13" s="97">
        <f>G11+G12</f>
        <v>16448.722000000002</v>
      </c>
      <c r="H13" s="110" t="s">
        <v>63</v>
      </c>
      <c r="I13" s="106"/>
      <c r="J13" s="106"/>
      <c r="K13" s="106"/>
      <c r="L13" s="106"/>
    </row>
    <row r="14" spans="2:12" x14ac:dyDescent="0.25">
      <c r="B14" s="106"/>
      <c r="C14" s="106"/>
      <c r="D14" s="106"/>
      <c r="E14" s="106"/>
      <c r="F14" s="106"/>
      <c r="G14" s="106"/>
      <c r="H14" s="106"/>
      <c r="I14" s="106"/>
      <c r="J14" s="106"/>
      <c r="K14" s="106"/>
      <c r="L14" s="106"/>
    </row>
    <row r="15" spans="2:12" x14ac:dyDescent="0.25">
      <c r="B15" s="106"/>
      <c r="C15" s="106"/>
      <c r="D15" s="106"/>
      <c r="E15" s="106"/>
      <c r="F15" s="106"/>
      <c r="G15" s="106"/>
      <c r="H15" s="106"/>
      <c r="I15" s="106"/>
      <c r="J15" s="106"/>
      <c r="K15" s="106"/>
      <c r="L15" s="106"/>
    </row>
    <row r="16" spans="2:12" x14ac:dyDescent="0.25">
      <c r="B16" s="106"/>
      <c r="C16" s="159" t="s">
        <v>89</v>
      </c>
      <c r="D16" s="159"/>
      <c r="E16" s="159"/>
      <c r="F16" s="159"/>
      <c r="G16" s="113" t="s">
        <v>95</v>
      </c>
      <c r="H16" s="161" t="s">
        <v>90</v>
      </c>
      <c r="I16" s="161"/>
      <c r="J16" s="161"/>
      <c r="K16" s="161"/>
      <c r="L16" s="106"/>
    </row>
    <row r="17" spans="2:12" x14ac:dyDescent="0.25">
      <c r="B17" s="106"/>
      <c r="C17" s="160" t="s">
        <v>81</v>
      </c>
      <c r="D17" s="160"/>
      <c r="E17" s="160"/>
      <c r="F17" s="160"/>
      <c r="G17" s="165" t="s">
        <v>107</v>
      </c>
      <c r="H17" s="160" t="s">
        <v>83</v>
      </c>
      <c r="I17" s="160"/>
      <c r="J17" s="160"/>
      <c r="K17" s="160"/>
      <c r="L17" s="165" t="s">
        <v>107</v>
      </c>
    </row>
    <row r="18" spans="2:12" x14ac:dyDescent="0.25">
      <c r="B18" s="106"/>
      <c r="C18" s="106"/>
      <c r="D18" s="106"/>
      <c r="E18" s="106"/>
      <c r="F18" s="106"/>
      <c r="G18" s="106"/>
      <c r="H18" s="164" t="str">
        <f>IF(H17="Pompa ciepła powietrze/woda","Energia elektryczna to tzw. emisja wysoka",IF(H17="Pompa ciepła grunt/woda","Energia elektryczna to tzw. emisja wysoka",""))</f>
        <v>Energia elektryczna to tzw. emisja wysoka</v>
      </c>
      <c r="I18" s="106"/>
      <c r="J18" s="106"/>
      <c r="K18" s="106"/>
      <c r="L18" s="106"/>
    </row>
    <row r="19" spans="2:12" x14ac:dyDescent="0.25">
      <c r="B19" s="106"/>
      <c r="C19" s="106"/>
      <c r="D19" s="106"/>
      <c r="E19" s="106"/>
      <c r="F19" s="106"/>
      <c r="G19" s="106"/>
      <c r="H19" s="106"/>
      <c r="I19" s="106"/>
      <c r="J19" s="106"/>
      <c r="K19" s="106"/>
      <c r="L19" s="106"/>
    </row>
    <row r="20" spans="2:12" ht="18.75" customHeight="1" x14ac:dyDescent="0.25">
      <c r="B20" s="106"/>
      <c r="C20" s="157" t="s">
        <v>96</v>
      </c>
      <c r="D20" s="157"/>
      <c r="E20" s="157"/>
      <c r="F20" s="157"/>
      <c r="G20" s="157"/>
      <c r="H20" s="157"/>
      <c r="I20" s="157"/>
      <c r="J20" s="157"/>
      <c r="K20" s="157"/>
      <c r="L20" s="106"/>
    </row>
    <row r="21" spans="2:12" x14ac:dyDescent="0.25">
      <c r="B21" s="106"/>
      <c r="C21" s="106"/>
      <c r="D21" s="106"/>
      <c r="E21" s="106"/>
      <c r="F21" s="106"/>
      <c r="G21" s="106"/>
      <c r="H21" s="106"/>
      <c r="I21" s="106"/>
      <c r="J21" s="106"/>
      <c r="K21" s="106"/>
      <c r="L21" s="106"/>
    </row>
    <row r="22" spans="2:12" x14ac:dyDescent="0.25">
      <c r="B22" s="106"/>
      <c r="C22" s="106"/>
      <c r="D22" s="106"/>
      <c r="E22" s="106"/>
      <c r="F22" s="106"/>
      <c r="G22" s="106"/>
      <c r="H22" s="106"/>
      <c r="I22" s="106"/>
      <c r="J22" s="106"/>
      <c r="K22" s="106"/>
      <c r="L22" s="106"/>
    </row>
    <row r="23" spans="2:12" x14ac:dyDescent="0.25">
      <c r="B23" s="106"/>
      <c r="C23" s="106"/>
      <c r="D23" s="106"/>
      <c r="E23" s="106"/>
      <c r="F23" s="106"/>
      <c r="G23" s="106"/>
      <c r="H23" s="106"/>
      <c r="I23" s="106"/>
      <c r="J23" s="106"/>
      <c r="K23" s="106"/>
      <c r="L23" s="106"/>
    </row>
    <row r="24" spans="2:12" x14ac:dyDescent="0.25">
      <c r="B24" s="106"/>
      <c r="C24" s="106"/>
      <c r="D24" s="106"/>
      <c r="E24" s="106"/>
      <c r="F24" s="106"/>
      <c r="G24" s="106"/>
      <c r="H24" s="106"/>
      <c r="I24" s="106"/>
      <c r="J24" s="106"/>
      <c r="K24" s="106"/>
      <c r="L24" s="106"/>
    </row>
    <row r="25" spans="2:12" x14ac:dyDescent="0.25">
      <c r="B25" s="106"/>
      <c r="C25" s="106"/>
      <c r="D25" s="106"/>
      <c r="E25" s="106"/>
      <c r="F25" s="106"/>
      <c r="G25" s="106"/>
      <c r="H25" s="106"/>
      <c r="I25" s="106"/>
      <c r="J25" s="106"/>
      <c r="K25" s="106"/>
      <c r="L25" s="106"/>
    </row>
    <row r="26" spans="2:12" x14ac:dyDescent="0.25">
      <c r="B26" s="106"/>
      <c r="C26" s="106"/>
      <c r="D26" s="106"/>
      <c r="E26" s="106"/>
      <c r="F26" s="106"/>
      <c r="G26" s="106"/>
      <c r="H26" s="106"/>
      <c r="I26" s="106"/>
      <c r="J26" s="106"/>
      <c r="K26" s="106"/>
      <c r="L26" s="106"/>
    </row>
    <row r="27" spans="2:12" x14ac:dyDescent="0.25">
      <c r="B27" s="106"/>
      <c r="C27" s="106"/>
      <c r="D27" s="106"/>
      <c r="E27" s="106"/>
      <c r="F27" s="106"/>
      <c r="G27" s="106"/>
      <c r="H27" s="106"/>
      <c r="I27" s="106"/>
      <c r="J27" s="106"/>
      <c r="K27" s="106"/>
      <c r="L27" s="106"/>
    </row>
    <row r="28" spans="2:12" x14ac:dyDescent="0.25">
      <c r="B28" s="106"/>
      <c r="C28" s="106"/>
      <c r="D28" s="106"/>
      <c r="E28" s="106"/>
      <c r="F28" s="106"/>
      <c r="G28" s="106"/>
      <c r="H28" s="106"/>
      <c r="I28" s="106"/>
      <c r="J28" s="106"/>
      <c r="K28" s="106"/>
      <c r="L28" s="106"/>
    </row>
    <row r="29" spans="2:12" x14ac:dyDescent="0.25">
      <c r="B29" s="106"/>
      <c r="C29" s="106"/>
      <c r="D29" s="106"/>
      <c r="E29" s="106"/>
      <c r="F29" s="106"/>
      <c r="G29" s="106"/>
      <c r="H29" s="106"/>
      <c r="I29" s="106"/>
      <c r="J29" s="106"/>
      <c r="K29" s="106"/>
      <c r="L29" s="106"/>
    </row>
    <row r="30" spans="2:12" x14ac:dyDescent="0.25">
      <c r="B30" s="106"/>
      <c r="C30" s="106"/>
      <c r="D30" s="106"/>
      <c r="E30" s="106"/>
      <c r="F30" s="106"/>
      <c r="G30" s="106"/>
      <c r="H30" s="106"/>
      <c r="I30" s="106"/>
      <c r="J30" s="106"/>
      <c r="K30" s="106"/>
      <c r="L30" s="106"/>
    </row>
    <row r="31" spans="2:12" x14ac:dyDescent="0.25">
      <c r="B31" s="106"/>
      <c r="C31" s="106"/>
      <c r="D31" s="106"/>
      <c r="E31" s="106"/>
      <c r="F31" s="106"/>
      <c r="G31" s="106"/>
      <c r="H31" s="106"/>
      <c r="I31" s="106"/>
      <c r="J31" s="106"/>
      <c r="K31" s="106"/>
      <c r="L31" s="106"/>
    </row>
    <row r="32" spans="2:12" x14ac:dyDescent="0.25">
      <c r="B32" s="106"/>
      <c r="C32" s="106"/>
      <c r="D32" s="106"/>
      <c r="E32" s="106"/>
      <c r="F32" s="106"/>
      <c r="G32" s="106"/>
      <c r="H32" s="106"/>
      <c r="I32" s="106"/>
      <c r="J32" s="106"/>
      <c r="K32" s="106"/>
      <c r="L32" s="106"/>
    </row>
    <row r="33" spans="2:12" x14ac:dyDescent="0.25">
      <c r="B33" s="106"/>
      <c r="C33" s="106"/>
      <c r="D33" s="106"/>
      <c r="E33" s="106"/>
      <c r="F33" s="106"/>
      <c r="G33" s="106"/>
      <c r="H33" s="106"/>
      <c r="I33" s="106"/>
      <c r="J33" s="106"/>
      <c r="K33" s="106"/>
      <c r="L33" s="106"/>
    </row>
    <row r="34" spans="2:12" x14ac:dyDescent="0.25">
      <c r="B34" s="106"/>
      <c r="C34" s="106"/>
      <c r="D34" s="106"/>
      <c r="E34" s="106"/>
      <c r="F34" s="106"/>
      <c r="G34" s="106"/>
      <c r="H34" s="106"/>
      <c r="I34" s="106"/>
      <c r="J34" s="106"/>
      <c r="K34" s="106"/>
      <c r="L34" s="106"/>
    </row>
    <row r="35" spans="2:12" x14ac:dyDescent="0.25">
      <c r="B35" s="106"/>
      <c r="C35" s="106"/>
      <c r="D35" s="106"/>
      <c r="E35" s="106"/>
      <c r="F35" s="106"/>
      <c r="G35" s="106"/>
      <c r="H35" s="106"/>
      <c r="I35" s="106"/>
      <c r="J35" s="106"/>
      <c r="K35" s="106"/>
      <c r="L35" s="106"/>
    </row>
    <row r="36" spans="2:12" x14ac:dyDescent="0.25">
      <c r="B36" s="106"/>
      <c r="C36" s="106"/>
      <c r="D36" s="106"/>
      <c r="E36" s="106"/>
      <c r="F36" s="106"/>
      <c r="G36" s="106"/>
      <c r="H36" s="106"/>
      <c r="I36" s="106"/>
      <c r="J36" s="106"/>
      <c r="K36" s="106"/>
      <c r="L36" s="106"/>
    </row>
    <row r="37" spans="2:12" x14ac:dyDescent="0.25">
      <c r="B37" s="106"/>
      <c r="C37" s="106"/>
      <c r="D37" s="106"/>
      <c r="E37" s="106"/>
      <c r="F37" s="106"/>
      <c r="G37" s="106"/>
      <c r="H37" s="106"/>
      <c r="I37" s="106"/>
      <c r="J37" s="106"/>
      <c r="K37" s="106"/>
      <c r="L37" s="106"/>
    </row>
    <row r="38" spans="2:12" x14ac:dyDescent="0.25">
      <c r="B38" s="106"/>
      <c r="C38" s="106"/>
      <c r="D38" s="106"/>
      <c r="E38" s="106"/>
      <c r="F38" s="106"/>
      <c r="G38" s="106"/>
      <c r="H38" s="106"/>
      <c r="I38" s="106"/>
      <c r="J38" s="106"/>
      <c r="K38" s="106"/>
      <c r="L38" s="106"/>
    </row>
    <row r="39" spans="2:12" ht="13.5" customHeight="1" x14ac:dyDescent="0.25">
      <c r="B39" s="106"/>
      <c r="C39" s="106"/>
      <c r="D39" s="106"/>
      <c r="E39" s="106"/>
      <c r="F39" s="106"/>
      <c r="G39" s="106"/>
      <c r="H39" s="106"/>
      <c r="I39" s="106"/>
      <c r="J39" s="106"/>
      <c r="K39" s="106"/>
      <c r="L39" s="106"/>
    </row>
    <row r="40" spans="2:12" x14ac:dyDescent="0.25">
      <c r="B40" s="106"/>
      <c r="C40" s="106"/>
      <c r="D40" s="106"/>
      <c r="E40" s="106"/>
      <c r="F40" s="106"/>
      <c r="G40" s="106"/>
      <c r="H40" s="106"/>
      <c r="I40" s="106"/>
      <c r="J40" s="106"/>
      <c r="K40" s="106"/>
      <c r="L40" s="106"/>
    </row>
    <row r="41" spans="2:12" x14ac:dyDescent="0.25">
      <c r="B41" s="106"/>
      <c r="C41" s="106"/>
      <c r="D41" s="106"/>
      <c r="E41" s="106"/>
      <c r="F41" s="106"/>
      <c r="G41" s="106"/>
      <c r="H41" s="106"/>
      <c r="I41" s="106"/>
      <c r="J41" s="106"/>
      <c r="K41" s="106"/>
      <c r="L41" s="106"/>
    </row>
    <row r="42" spans="2:12" x14ac:dyDescent="0.25">
      <c r="B42" s="106"/>
      <c r="C42" s="164" t="str">
        <f>IF(H17="Pompa ciepła powietrze/woda","Energia elektryczna to tzw. emisja wysoka",IF(H17="Pompa ciepła grunt/woda","Energia elektryczna to tzw. emisja wysoka",""))</f>
        <v>Energia elektryczna to tzw. emisja wysoka</v>
      </c>
      <c r="D42" s="106"/>
      <c r="E42" s="106"/>
      <c r="F42" s="106"/>
      <c r="G42" s="106"/>
      <c r="H42" s="106"/>
      <c r="I42" s="106"/>
      <c r="J42" s="106"/>
      <c r="K42" s="106"/>
      <c r="L42" s="106"/>
    </row>
    <row r="43" spans="2:12" x14ac:dyDescent="0.25">
      <c r="B43" s="106"/>
      <c r="C43" s="106"/>
      <c r="D43" s="106"/>
      <c r="E43" s="106"/>
      <c r="F43" s="106"/>
      <c r="G43" s="106"/>
      <c r="H43" s="106"/>
      <c r="I43" s="106"/>
      <c r="J43" s="106"/>
      <c r="K43" s="106"/>
      <c r="L43" s="106"/>
    </row>
    <row r="44" spans="2:12" x14ac:dyDescent="0.25">
      <c r="B44" s="106"/>
      <c r="C44" s="106"/>
      <c r="D44" s="106"/>
      <c r="E44" s="106"/>
      <c r="F44" s="106"/>
      <c r="G44" s="106"/>
      <c r="H44" s="106"/>
      <c r="I44" s="106"/>
      <c r="J44" s="106"/>
      <c r="K44" s="106"/>
      <c r="L44" s="106"/>
    </row>
    <row r="45" spans="2:12" x14ac:dyDescent="0.25">
      <c r="B45" s="106"/>
      <c r="C45" s="106"/>
      <c r="D45" s="106"/>
      <c r="E45" s="106"/>
      <c r="F45" s="106"/>
      <c r="G45" s="106"/>
      <c r="H45" s="106"/>
      <c r="I45" s="106"/>
      <c r="J45" s="106"/>
      <c r="K45" s="106"/>
      <c r="L45" s="106"/>
    </row>
    <row r="46" spans="2:12" x14ac:dyDescent="0.25">
      <c r="B46" s="106"/>
      <c r="C46" s="106"/>
      <c r="D46" s="106"/>
      <c r="E46" s="106"/>
      <c r="F46" s="106"/>
      <c r="G46" s="106"/>
      <c r="H46" s="106"/>
      <c r="I46" s="106"/>
      <c r="J46" s="106"/>
      <c r="K46" s="106"/>
      <c r="L46" s="106"/>
    </row>
    <row r="47" spans="2:12" x14ac:dyDescent="0.25">
      <c r="B47" s="106"/>
      <c r="C47" s="106"/>
      <c r="D47" s="106"/>
      <c r="E47" s="106"/>
      <c r="F47" s="106"/>
      <c r="G47" s="106"/>
      <c r="H47" s="106"/>
      <c r="I47" s="106"/>
      <c r="J47" s="106"/>
      <c r="K47" s="106"/>
      <c r="L47" s="106"/>
    </row>
    <row r="48" spans="2:12" ht="15" customHeight="1" x14ac:dyDescent="0.25">
      <c r="B48" s="106"/>
      <c r="C48" s="106"/>
      <c r="D48" s="106"/>
      <c r="E48" s="106"/>
      <c r="F48" s="106"/>
      <c r="G48" s="106"/>
      <c r="H48" s="106"/>
      <c r="I48" s="106"/>
      <c r="J48" s="114"/>
      <c r="K48" s="115"/>
      <c r="L48" s="106"/>
    </row>
    <row r="49" spans="2:12" ht="15" customHeight="1" x14ac:dyDescent="0.25">
      <c r="B49" s="106"/>
      <c r="C49" s="106"/>
      <c r="D49" s="106"/>
      <c r="E49" s="106"/>
      <c r="F49" s="106"/>
      <c r="G49" s="106"/>
      <c r="H49" s="106"/>
      <c r="I49" s="106"/>
      <c r="J49" s="106"/>
      <c r="K49" s="127" t="s">
        <v>100</v>
      </c>
      <c r="L49" s="106"/>
    </row>
    <row r="50" spans="2:12" x14ac:dyDescent="0.25"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</row>
  </sheetData>
  <mergeCells count="7">
    <mergeCell ref="C20:K20"/>
    <mergeCell ref="C3:K3"/>
    <mergeCell ref="C16:F16"/>
    <mergeCell ref="C17:F17"/>
    <mergeCell ref="H16:K16"/>
    <mergeCell ref="H17:K17"/>
    <mergeCell ref="C5:H5"/>
  </mergeCells>
  <dataValidations count="1">
    <dataValidation type="list" allowBlank="1" showInputMessage="1" showErrorMessage="1" sqref="C17 H17">
      <formula1>zrodla_ciepla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Zakresy nazwane</vt:lpstr>
      </vt:variant>
      <vt:variant>
        <vt:i4>6</vt:i4>
      </vt:variant>
    </vt:vector>
  </HeadingPairs>
  <TitlesOfParts>
    <vt:vector size="10" baseType="lpstr">
      <vt:lpstr>Wskaźniki emisji</vt:lpstr>
      <vt:lpstr>Emisja na budynek</vt:lpstr>
      <vt:lpstr>Wykresy</vt:lpstr>
      <vt:lpstr>Analiza</vt:lpstr>
      <vt:lpstr>emisja</vt:lpstr>
      <vt:lpstr>emisja2</vt:lpstr>
      <vt:lpstr>Analiza!Obszar_wydruku</vt:lpstr>
      <vt:lpstr>Wykresy!Obszar_wydruku</vt:lpstr>
      <vt:lpstr>zrodla_ciepla</vt:lpstr>
      <vt:lpstr>zrodlo</vt:lpstr>
    </vt:vector>
  </TitlesOfParts>
  <Company>Viessmann Werke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Dawid_Pantera</dc:creator>
  <cp:lastModifiedBy>Dawid_Pantera</cp:lastModifiedBy>
  <cp:lastPrinted>2018-02-19T18:03:22Z</cp:lastPrinted>
  <dcterms:created xsi:type="dcterms:W3CDTF">2018-02-18T09:35:28Z</dcterms:created>
  <dcterms:modified xsi:type="dcterms:W3CDTF">2018-02-21T12:09:14Z</dcterms:modified>
</cp:coreProperties>
</file>